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E804E212-6400-4FA1-A5B6-50CE0931C03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設定" sheetId="16" r:id="rId1"/>
    <sheet name="有形固定資産の明細" sheetId="15" r:id="rId2"/>
    <sheet name="有形固定資産に係る行政目的別の明細" sheetId="14" r:id="rId3"/>
    <sheet name="投資及び出資金の明細" sheetId="1" r:id="rId4"/>
    <sheet name="基金の明細" sheetId="2" r:id="rId5"/>
    <sheet name="貸付金の明細" sheetId="3" r:id="rId6"/>
    <sheet name="長期延滞債権の明細" sheetId="4" r:id="rId7"/>
    <sheet name="未収金の明細" sheetId="5" r:id="rId8"/>
    <sheet name="地方債等（借入先別）の明細" sheetId="6" r:id="rId9"/>
    <sheet name="地方債等（利率別）の明細" sheetId="7" r:id="rId10"/>
    <sheet name="地方債等（返済期間別）の明細" sheetId="8" r:id="rId11"/>
    <sheet name="特定の契約条項が付された地方債等の概要" sheetId="9" r:id="rId12"/>
    <sheet name="引当金の明細" sheetId="10" r:id="rId13"/>
    <sheet name="補助金等の明細" sheetId="11" r:id="rId14"/>
    <sheet name="財源の明細" sheetId="12" r:id="rId15"/>
    <sheet name="財源情報の明細" sheetId="17" r:id="rId16"/>
    <sheet name="資金の明細" sheetId="13" r:id="rId17"/>
  </sheets>
  <externalReferences>
    <externalReference r:id="rId18"/>
  </externalReferences>
  <definedNames>
    <definedName name="_xlnm.Print_Titles" localSheetId="2">有形固定資産に係る行政目的別の明細!$1:$5</definedName>
    <definedName name="_xlnm.Print_Titles" localSheetId="1">有形固定資産の明細!$1:$5</definedName>
    <definedName name="X12Y01_13">'[1]13'!$U$24</definedName>
    <definedName name="X12Y03_13">'[1]13'!$Z$24</definedName>
    <definedName name="X12Y10_13">'[1]13'!$AG$24</definedName>
    <definedName name="X33Y02_13">'[1]13'!$Y$45</definedName>
    <definedName name="X33Y03_13">'[1]13'!$Z$45</definedName>
    <definedName name="X33Y10_13">'[1]13'!$AG$45</definedName>
    <definedName name="X34Y02_13">'[1]13'!$Y$46</definedName>
    <definedName name="X34Y03_13">'[1]13'!$Z$46</definedName>
    <definedName name="X34Y10_13">'[1]13'!$AG$46</definedName>
    <definedName name="X35Y02_13">'[1]13'!$Y$47</definedName>
    <definedName name="X35Y03_13">'[1]13'!$Z$47</definedName>
    <definedName name="X35Y10_13">'[1]13'!$AG$47</definedName>
    <definedName name="自治体名">設定!$B$1</definedName>
    <definedName name="単位">設定!$B$3</definedName>
    <definedName name="年度">設定!$B$2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2" l="1"/>
  <c r="E14" i="12"/>
  <c r="C24" i="5"/>
  <c r="I16" i="14"/>
  <c r="H16" i="15"/>
  <c r="C8" i="10"/>
  <c r="C7" i="10"/>
  <c r="D8" i="17"/>
  <c r="E9" i="17"/>
  <c r="E8" i="17" s="1"/>
  <c r="E10" i="17"/>
  <c r="C8" i="17"/>
  <c r="F12" i="17"/>
  <c r="B12" i="17"/>
  <c r="E16" i="12"/>
  <c r="E15" i="12"/>
  <c r="E10" i="12"/>
  <c r="C23" i="11"/>
  <c r="C25" i="11"/>
  <c r="C8" i="11"/>
  <c r="C23" i="4"/>
  <c r="B23" i="4"/>
  <c r="F8" i="17" l="1"/>
  <c r="E17" i="12"/>
  <c r="E19" i="12" s="1"/>
  <c r="E28" i="1" l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G12" i="1"/>
  <c r="E12" i="1"/>
  <c r="I23" i="14" l="1"/>
  <c r="I10" i="14"/>
  <c r="I22" i="14"/>
  <c r="I18" i="14"/>
  <c r="I19" i="14"/>
  <c r="I20" i="14"/>
  <c r="I21" i="14"/>
  <c r="I17" i="14"/>
  <c r="I8" i="14"/>
  <c r="I11" i="14"/>
  <c r="I12" i="14"/>
  <c r="I13" i="14"/>
  <c r="I14" i="14"/>
  <c r="I15" i="14"/>
  <c r="I7" i="14"/>
  <c r="C6" i="14"/>
  <c r="D6" i="14"/>
  <c r="E6" i="14"/>
  <c r="E23" i="14" s="1"/>
  <c r="F6" i="14"/>
  <c r="G6" i="14"/>
  <c r="C16" i="14"/>
  <c r="D16" i="14"/>
  <c r="E16" i="14"/>
  <c r="F16" i="14"/>
  <c r="G16" i="14"/>
  <c r="H16" i="14"/>
  <c r="B16" i="14"/>
  <c r="B6" i="14"/>
  <c r="E18" i="15"/>
  <c r="H18" i="15" s="1"/>
  <c r="E19" i="15"/>
  <c r="E20" i="15"/>
  <c r="E21" i="15"/>
  <c r="H21" i="15" s="1"/>
  <c r="E22" i="15"/>
  <c r="E17" i="15"/>
  <c r="E16" i="15" s="1"/>
  <c r="E8" i="15"/>
  <c r="H8" i="15" s="1"/>
  <c r="E9" i="15"/>
  <c r="E10" i="15"/>
  <c r="E11" i="15"/>
  <c r="H11" i="15" s="1"/>
  <c r="E12" i="15"/>
  <c r="E13" i="15"/>
  <c r="E14" i="15"/>
  <c r="E15" i="15"/>
  <c r="E7" i="15"/>
  <c r="H19" i="15"/>
  <c r="H20" i="15"/>
  <c r="H22" i="15"/>
  <c r="H9" i="15"/>
  <c r="H10" i="15"/>
  <c r="H12" i="15"/>
  <c r="H13" i="15"/>
  <c r="H14" i="15"/>
  <c r="H15" i="15"/>
  <c r="H7" i="15"/>
  <c r="C16" i="15"/>
  <c r="D16" i="15"/>
  <c r="F16" i="15"/>
  <c r="G16" i="15"/>
  <c r="G23" i="15" s="1"/>
  <c r="B16" i="15"/>
  <c r="C6" i="15"/>
  <c r="D6" i="15"/>
  <c r="D23" i="15" s="1"/>
  <c r="F6" i="15"/>
  <c r="G6" i="15"/>
  <c r="B6" i="15"/>
  <c r="A4" i="13"/>
  <c r="A4" i="17"/>
  <c r="A4" i="12"/>
  <c r="A4" i="11"/>
  <c r="A4" i="10"/>
  <c r="A4" i="9"/>
  <c r="A4" i="8"/>
  <c r="A4" i="7"/>
  <c r="A4" i="6"/>
  <c r="A4" i="2"/>
  <c r="A4" i="3"/>
  <c r="A4" i="5"/>
  <c r="A4" i="4"/>
  <c r="A4" i="1"/>
  <c r="A4" i="14"/>
  <c r="A4" i="15"/>
  <c r="G23" i="14" l="1"/>
  <c r="C23" i="14"/>
  <c r="F23" i="14"/>
  <c r="B23" i="14"/>
  <c r="D23" i="14"/>
  <c r="F23" i="15"/>
  <c r="H17" i="15"/>
  <c r="E6" i="15"/>
  <c r="E23" i="15" s="1"/>
  <c r="H6" i="15"/>
  <c r="C23" i="15"/>
  <c r="B23" i="15"/>
  <c r="C4" i="11"/>
  <c r="F8" i="2"/>
  <c r="G8" i="2" s="1"/>
  <c r="F9" i="2"/>
  <c r="G9" i="2" s="1"/>
  <c r="F10" i="2"/>
  <c r="G10" i="2" s="1"/>
  <c r="F11" i="2"/>
  <c r="G11" i="2" s="1"/>
  <c r="F12" i="2"/>
  <c r="G12" i="2" s="1"/>
  <c r="H23" i="15" l="1"/>
  <c r="B24" i="5"/>
  <c r="F13" i="2" l="1"/>
  <c r="F14" i="2"/>
  <c r="F15" i="2"/>
  <c r="F16" i="2"/>
  <c r="F6" i="2"/>
  <c r="G13" i="2" l="1"/>
  <c r="G14" i="2"/>
  <c r="G15" i="2"/>
  <c r="G16" i="2"/>
  <c r="G23" i="1"/>
  <c r="G24" i="1"/>
  <c r="G25" i="1"/>
  <c r="G26" i="1"/>
  <c r="G27" i="1"/>
  <c r="G29" i="1"/>
  <c r="G30" i="1"/>
  <c r="G33" i="1"/>
  <c r="B7" i="13"/>
  <c r="B4" i="13"/>
  <c r="A3" i="13"/>
  <c r="A2" i="13"/>
  <c r="F4" i="17"/>
  <c r="A3" i="17"/>
  <c r="A2" i="17"/>
  <c r="E4" i="12"/>
  <c r="A3" i="12"/>
  <c r="A2" i="12"/>
  <c r="A3" i="11"/>
  <c r="A2" i="11"/>
  <c r="E9" i="10"/>
  <c r="C9" i="10"/>
  <c r="D9" i="10"/>
  <c r="F4" i="10"/>
  <c r="A3" i="10"/>
  <c r="A2" i="10"/>
  <c r="B4" i="9"/>
  <c r="A3" i="9"/>
  <c r="A2" i="9"/>
  <c r="A3" i="8"/>
  <c r="A2" i="8"/>
  <c r="A3" i="7"/>
  <c r="A2" i="7"/>
  <c r="K4" i="6"/>
  <c r="A3" i="6"/>
  <c r="A2" i="6"/>
  <c r="C10" i="5"/>
  <c r="C25" i="5" s="1"/>
  <c r="B10" i="5"/>
  <c r="B25" i="5" s="1"/>
  <c r="C4" i="5"/>
  <c r="A3" i="5"/>
  <c r="A2" i="5"/>
  <c r="C11" i="4"/>
  <c r="B11" i="4"/>
  <c r="B24" i="4" s="1"/>
  <c r="C4" i="4"/>
  <c r="A3" i="4"/>
  <c r="A2" i="4"/>
  <c r="E10" i="3"/>
  <c r="D10" i="3"/>
  <c r="C10" i="3"/>
  <c r="B10" i="3"/>
  <c r="F9" i="3"/>
  <c r="F8" i="3"/>
  <c r="F7" i="3"/>
  <c r="F10" i="3" s="1"/>
  <c r="F4" i="3"/>
  <c r="A3" i="3"/>
  <c r="A2" i="3"/>
  <c r="E17" i="2"/>
  <c r="D17" i="2"/>
  <c r="C17" i="2"/>
  <c r="B17" i="2"/>
  <c r="F7" i="2"/>
  <c r="G7" i="2" s="1"/>
  <c r="G4" i="2"/>
  <c r="A3" i="2"/>
  <c r="A2" i="2"/>
  <c r="D40" i="1"/>
  <c r="C40" i="1"/>
  <c r="B40" i="1"/>
  <c r="K39" i="1"/>
  <c r="G39" i="1"/>
  <c r="E39" i="1"/>
  <c r="K38" i="1"/>
  <c r="G38" i="1"/>
  <c r="E38" i="1"/>
  <c r="K37" i="1"/>
  <c r="G37" i="1"/>
  <c r="E37" i="1"/>
  <c r="K36" i="1"/>
  <c r="G36" i="1"/>
  <c r="E36" i="1"/>
  <c r="K35" i="1"/>
  <c r="G35" i="1"/>
  <c r="E35" i="1"/>
  <c r="H35" i="1" s="1"/>
  <c r="I35" i="1" s="1"/>
  <c r="J35" i="1" s="1"/>
  <c r="K34" i="1"/>
  <c r="G34" i="1"/>
  <c r="E34" i="1"/>
  <c r="K33" i="1"/>
  <c r="K32" i="1"/>
  <c r="G32" i="1"/>
  <c r="K31" i="1"/>
  <c r="G31" i="1"/>
  <c r="K30" i="1"/>
  <c r="K29" i="1"/>
  <c r="K28" i="1"/>
  <c r="G28" i="1"/>
  <c r="K27" i="1"/>
  <c r="E27" i="1"/>
  <c r="K26" i="1"/>
  <c r="E26" i="1"/>
  <c r="K25" i="1"/>
  <c r="E25" i="1"/>
  <c r="K24" i="1"/>
  <c r="E24" i="1"/>
  <c r="K23" i="1"/>
  <c r="E23" i="1"/>
  <c r="K22" i="1"/>
  <c r="E22" i="1"/>
  <c r="K20" i="1"/>
  <c r="F18" i="1"/>
  <c r="D18" i="1"/>
  <c r="C18" i="1"/>
  <c r="B18" i="1"/>
  <c r="J17" i="1"/>
  <c r="G17" i="1"/>
  <c r="E17" i="1"/>
  <c r="H17" i="1" s="1"/>
  <c r="I17" i="1" s="1"/>
  <c r="J16" i="1"/>
  <c r="G16" i="1"/>
  <c r="E16" i="1"/>
  <c r="J15" i="1"/>
  <c r="G15" i="1"/>
  <c r="E15" i="1"/>
  <c r="H15" i="1" s="1"/>
  <c r="I15" i="1" s="1"/>
  <c r="J14" i="1"/>
  <c r="G14" i="1"/>
  <c r="E14" i="1"/>
  <c r="J13" i="1"/>
  <c r="G13" i="1"/>
  <c r="E13" i="1"/>
  <c r="J12" i="1"/>
  <c r="J10" i="1"/>
  <c r="E8" i="1"/>
  <c r="C8" i="1"/>
  <c r="B8" i="1"/>
  <c r="F7" i="1"/>
  <c r="D7" i="1"/>
  <c r="H5" i="1"/>
  <c r="A3" i="1"/>
  <c r="A2" i="1"/>
  <c r="I4" i="14"/>
  <c r="A3" i="14"/>
  <c r="A2" i="14"/>
  <c r="A3" i="15"/>
  <c r="A2" i="15"/>
  <c r="G7" i="1" l="1"/>
  <c r="H7" i="1" s="1"/>
  <c r="H36" i="1"/>
  <c r="I36" i="1" s="1"/>
  <c r="J36" i="1" s="1"/>
  <c r="J18" i="1"/>
  <c r="H37" i="1"/>
  <c r="I37" i="1" s="1"/>
  <c r="J37" i="1" s="1"/>
  <c r="H38" i="1"/>
  <c r="I38" i="1" s="1"/>
  <c r="J38" i="1" s="1"/>
  <c r="F40" i="1"/>
  <c r="C24" i="4"/>
  <c r="H29" i="1"/>
  <c r="I29" i="1" s="1"/>
  <c r="J29" i="1" s="1"/>
  <c r="G22" i="1"/>
  <c r="H22" i="1" s="1"/>
  <c r="I22" i="1" s="1"/>
  <c r="J22" i="1" s="1"/>
  <c r="F9" i="10"/>
  <c r="F17" i="2"/>
  <c r="G17" i="2" s="1"/>
  <c r="G6" i="2"/>
  <c r="H16" i="1"/>
  <c r="I16" i="1" s="1"/>
  <c r="K40" i="1"/>
  <c r="H34" i="1"/>
  <c r="I34" i="1" s="1"/>
  <c r="J34" i="1" s="1"/>
  <c r="H12" i="1"/>
  <c r="F8" i="1"/>
  <c r="H8" i="1"/>
  <c r="D8" i="1"/>
  <c r="G8" i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8" i="1"/>
  <c r="I28" i="1" s="1"/>
  <c r="J28" i="1" s="1"/>
  <c r="H27" i="1"/>
  <c r="I27" i="1" s="1"/>
  <c r="J27" i="1" s="1"/>
  <c r="H26" i="1"/>
  <c r="I26" i="1" s="1"/>
  <c r="J26" i="1" s="1"/>
  <c r="H25" i="1"/>
  <c r="H24" i="1"/>
  <c r="I24" i="1" s="1"/>
  <c r="J24" i="1" s="1"/>
  <c r="H23" i="1"/>
  <c r="I23" i="1" s="1"/>
  <c r="J23" i="1" s="1"/>
  <c r="H14" i="1"/>
  <c r="I14" i="1" s="1"/>
  <c r="H13" i="1"/>
  <c r="I13" i="1" s="1"/>
  <c r="E18" i="1"/>
  <c r="H39" i="1"/>
  <c r="E40" i="1"/>
  <c r="I25" i="1" l="1"/>
  <c r="J25" i="1" s="1"/>
  <c r="I12" i="1"/>
  <c r="I18" i="1" s="1"/>
  <c r="H18" i="1"/>
  <c r="I39" i="1"/>
  <c r="H40" i="1"/>
  <c r="J39" i="1" l="1"/>
  <c r="J40" i="1" s="1"/>
  <c r="I40" i="1"/>
  <c r="H6" i="14" l="1"/>
  <c r="H23" i="14" s="1"/>
  <c r="I9" i="14"/>
  <c r="I6" i="14" l="1"/>
</calcChain>
</file>

<file path=xl/sharedStrings.xml><?xml version="1.0" encoding="utf-8"?>
<sst xmlns="http://schemas.openxmlformats.org/spreadsheetml/2006/main" count="306" uniqueCount="209">
  <si>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</si>
  <si>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</si>
  <si>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</si>
  <si>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</si>
  <si>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</si>
  <si>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</si>
  <si>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</si>
  <si>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</si>
  <si>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</si>
  <si>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</si>
  <si>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</si>
  <si>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</si>
  <si>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</si>
  <si>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</si>
  <si>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</si>
  <si>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</si>
  <si>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</si>
  <si>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</si>
  <si>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</si>
  <si>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</si>
  <si>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</si>
  <si>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</si>
  <si>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</si>
  <si>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</si>
  <si>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</si>
  <si>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</si>
  <si>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</si>
  <si>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</si>
  <si>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</si>
  <si>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</si>
  <si>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</si>
  <si>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</si>
  <si>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</si>
  <si>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</si>
  <si>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</si>
  <si>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</si>
  <si>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</si>
  <si>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</si>
  <si>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</si>
  <si>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</si>
  <si>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</si>
  <si>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</si>
  <si>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</si>
  <si>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</si>
  <si>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</si>
  <si>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</si>
  <si>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</si>
  <si>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</si>
  <si>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</si>
  <si>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</si>
  <si>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</si>
  <si>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</si>
  <si>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</si>
  <si>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</si>
  <si>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</si>
  <si>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その他</t>
  </si>
  <si>
    <t>【特別分】</t>
  </si>
  <si>
    <t>　合計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</si>
  <si>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</si>
  <si>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</si>
  <si>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</si>
  <si>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</si>
  <si>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</si>
  <si>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</si>
  <si>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</si>
  <si>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</si>
  <si>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</si>
  <si>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</si>
  <si>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</si>
  <si>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</si>
  <si>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</si>
  <si>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</si>
  <si>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</si>
  <si>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</si>
  <si>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</si>
  <si>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</si>
  <si>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</si>
  <si>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</si>
  <si>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</si>
  <si>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</si>
  <si>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</si>
  <si>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</si>
  <si>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</si>
  <si>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</si>
  <si>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</si>
  <si>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</si>
  <si>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名称</t>
  </si>
  <si>
    <t>金額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</si>
  <si>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</si>
  <si>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</si>
  <si>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</si>
  <si>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</si>
  <si>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</si>
  <si>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</si>
  <si>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税収等</t>
  </si>
  <si>
    <t>国県等補助金</t>
  </si>
  <si>
    <t>資本的_x000D_
補助金</t>
  </si>
  <si>
    <t>経常的_x000D_
補助金</t>
  </si>
  <si>
    <t>資金の明細</t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</si>
  <si>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</si>
  <si>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</si>
  <si>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</si>
  <si>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</si>
  <si>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</si>
  <si>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</si>
  <si>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</si>
  <si>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</si>
  <si>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</si>
  <si>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</si>
  <si>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</si>
  <si>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</si>
  <si>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</si>
  <si>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</si>
  <si>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</si>
  <si>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</si>
  <si>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</si>
  <si>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</si>
  <si>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</si>
  <si>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本年度償却額_x000D_
(F)</t>
  </si>
  <si>
    <t>本年度末_x000D_
減価償却累計額_x000D_
(E)</t>
  </si>
  <si>
    <t>本年度減少額_x000D_
(C)</t>
  </si>
  <si>
    <t>本年度増加額_x000D_
(B)</t>
  </si>
  <si>
    <t>前年度末残高_x000D_
(A)</t>
  </si>
  <si>
    <t>有形固定資産の明細</t>
  </si>
  <si>
    <t>自治体名</t>
    <rPh sb="0" eb="4">
      <t>ジチタイメイ</t>
    </rPh>
    <phoneticPr fontId="6"/>
  </si>
  <si>
    <t>年度</t>
    <rPh sb="0" eb="2">
      <t>ネンド</t>
    </rPh>
    <phoneticPr fontId="6"/>
  </si>
  <si>
    <t>単位</t>
    <rPh sb="0" eb="2">
      <t>タンイ</t>
    </rPh>
    <phoneticPr fontId="6"/>
  </si>
  <si>
    <t>-</t>
    <phoneticPr fontId="6"/>
  </si>
  <si>
    <t>貸付金・基金等の増加</t>
  </si>
  <si>
    <t>有形固定資産等の増加</t>
  </si>
  <si>
    <t>純行政コスト</t>
  </si>
  <si>
    <t>地方債等</t>
  </si>
  <si>
    <t>内訳</t>
  </si>
  <si>
    <t>地方債等（利率別）の明細</t>
    <phoneticPr fontId="6"/>
  </si>
  <si>
    <t>（単位：円）</t>
  </si>
  <si>
    <t>財源情報の明細</t>
    <phoneticPr fontId="6"/>
  </si>
  <si>
    <t>その他</t>
    <rPh sb="2" eb="3">
      <t>タ</t>
    </rPh>
    <phoneticPr fontId="6"/>
  </si>
  <si>
    <t>小計</t>
    <rPh sb="0" eb="2">
      <t>ショウケイ</t>
    </rPh>
    <phoneticPr fontId="6"/>
  </si>
  <si>
    <t>令和６年度</t>
    <rPh sb="0" eb="2">
      <t>レイワ</t>
    </rPh>
    <rPh sb="3" eb="5">
      <t>ネンド</t>
    </rPh>
    <phoneticPr fontId="6"/>
  </si>
  <si>
    <t>-</t>
  </si>
  <si>
    <t>　災害復旧</t>
  </si>
  <si>
    <t>　教育・福祉施設</t>
  </si>
  <si>
    <t>　一般単独事業</t>
  </si>
  <si>
    <t>税収等</t>
    <rPh sb="0" eb="3">
      <t>ゼイシュウトウ</t>
    </rPh>
    <phoneticPr fontId="6"/>
  </si>
  <si>
    <t>一般会計等</t>
    <rPh sb="0" eb="5">
      <t>イッパンカイケイトウ</t>
    </rPh>
    <phoneticPr fontId="6"/>
  </si>
  <si>
    <t>地方譲与税</t>
    <rPh sb="0" eb="5">
      <t>チホウジョウヨゼイ</t>
    </rPh>
    <phoneticPr fontId="6"/>
  </si>
  <si>
    <t>地方消費税交付金</t>
    <rPh sb="0" eb="8">
      <t>チホウショウヒゼイコウフキン</t>
    </rPh>
    <phoneticPr fontId="6"/>
  </si>
  <si>
    <t>地方交付税</t>
    <rPh sb="0" eb="5">
      <t>チホウコウフゼイ</t>
    </rPh>
    <phoneticPr fontId="6"/>
  </si>
  <si>
    <t>国庫支出金</t>
  </si>
  <si>
    <t>都道府県等支出金</t>
  </si>
  <si>
    <t>会計</t>
    <rPh sb="0" eb="2">
      <t>カイケイ</t>
    </rPh>
    <phoneticPr fontId="6"/>
  </si>
  <si>
    <t>本年度末残高
(A)+(B)-(C)
(D)</t>
    <phoneticPr fontId="6"/>
  </si>
  <si>
    <t>差引本年度末残高
(D)-(E)
(G)</t>
    <phoneticPr fontId="6"/>
  </si>
  <si>
    <t>忠岡町</t>
    <rPh sb="0" eb="3">
      <t>タダオカマチ</t>
    </rPh>
    <phoneticPr fontId="6"/>
  </si>
  <si>
    <t>下水道事業会計</t>
  </si>
  <si>
    <t>アジア・太平洋人権情報センター</t>
    <rPh sb="4" eb="7">
      <t>タイヘイヨウ</t>
    </rPh>
    <rPh sb="7" eb="9">
      <t>ジンケン</t>
    </rPh>
    <rPh sb="9" eb="11">
      <t>ジョウホウ</t>
    </rPh>
    <phoneticPr fontId="3"/>
  </si>
  <si>
    <t>大阪府暴力追放推進センター</t>
    <rPh sb="0" eb="3">
      <t>オオサカフ</t>
    </rPh>
    <rPh sb="3" eb="5">
      <t>ボウリョク</t>
    </rPh>
    <rPh sb="5" eb="7">
      <t>ツイホウ</t>
    </rPh>
    <rPh sb="7" eb="9">
      <t>スイシン</t>
    </rPh>
    <phoneticPr fontId="3"/>
  </si>
  <si>
    <t>大阪府地域福祉推進財団</t>
    <rPh sb="0" eb="3">
      <t>オオサカフ</t>
    </rPh>
    <rPh sb="3" eb="5">
      <t>チイキ</t>
    </rPh>
    <rPh sb="5" eb="7">
      <t>フクシ</t>
    </rPh>
    <rPh sb="7" eb="9">
      <t>スイシン</t>
    </rPh>
    <rPh sb="9" eb="11">
      <t>ザイダン</t>
    </rPh>
    <phoneticPr fontId="3"/>
  </si>
  <si>
    <t>地方公営企業等金融機構（地方公共団体金融機構）</t>
    <rPh sb="0" eb="2">
      <t>チホウ</t>
    </rPh>
    <rPh sb="2" eb="4">
      <t>コウエイ</t>
    </rPh>
    <rPh sb="4" eb="7">
      <t>キギョウトウ</t>
    </rPh>
    <rPh sb="7" eb="9">
      <t>キンユウ</t>
    </rPh>
    <rPh sb="9" eb="11">
      <t>キコウ</t>
    </rPh>
    <rPh sb="12" eb="22">
      <t>チホウコウキョウダンタイキンユウキコウ</t>
    </rPh>
    <phoneticPr fontId="3"/>
  </si>
  <si>
    <t>大阪人権歴史資料館設立（出捐金）</t>
    <rPh sb="0" eb="2">
      <t>オオサカ</t>
    </rPh>
    <rPh sb="2" eb="4">
      <t>ジンケン</t>
    </rPh>
    <rPh sb="4" eb="6">
      <t>レキシ</t>
    </rPh>
    <rPh sb="6" eb="9">
      <t>シリョウカン</t>
    </rPh>
    <rPh sb="9" eb="11">
      <t>セツリツ</t>
    </rPh>
    <rPh sb="12" eb="15">
      <t>シュツエンキン</t>
    </rPh>
    <phoneticPr fontId="3"/>
  </si>
  <si>
    <t>大阪湾広域臨海環境整備センター（出資金）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rPh sb="16" eb="19">
      <t>シュッシキン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</si>
  <si>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</si>
  <si>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3"/>
  </si>
  <si>
    <t>愛の福祉基金</t>
    <rPh sb="0" eb="1">
      <t>アイ</t>
    </rPh>
    <rPh sb="2" eb="4">
      <t>フクシ</t>
    </rPh>
    <rPh sb="4" eb="6">
      <t>キキン</t>
    </rPh>
    <phoneticPr fontId="3"/>
  </si>
  <si>
    <t>国際交流基金</t>
    <rPh sb="0" eb="2">
      <t>コクサイ</t>
    </rPh>
    <rPh sb="2" eb="4">
      <t>コウリュウ</t>
    </rPh>
    <rPh sb="4" eb="6">
      <t>キキン</t>
    </rPh>
    <phoneticPr fontId="3"/>
  </si>
  <si>
    <t>中小企業振興補助基金</t>
    <rPh sb="0" eb="2">
      <t>チュウショウ</t>
    </rPh>
    <rPh sb="2" eb="4">
      <t>キギョウ</t>
    </rPh>
    <rPh sb="4" eb="6">
      <t>シンコウ</t>
    </rPh>
    <rPh sb="6" eb="8">
      <t>ホジョ</t>
    </rPh>
    <rPh sb="8" eb="10">
      <t>キキン</t>
    </rPh>
    <phoneticPr fontId="3"/>
  </si>
  <si>
    <t>教育振興基金</t>
    <rPh sb="0" eb="6">
      <t>キョウイクシンコウキキン</t>
    </rPh>
    <phoneticPr fontId="3"/>
  </si>
  <si>
    <t>失業者救済融資基金</t>
    <rPh sb="0" eb="3">
      <t>シツギョウシャ</t>
    </rPh>
    <rPh sb="3" eb="5">
      <t>キュウサイ</t>
    </rPh>
    <rPh sb="5" eb="7">
      <t>ユウシ</t>
    </rPh>
    <rPh sb="7" eb="9">
      <t>キキン</t>
    </rPh>
    <phoneticPr fontId="3"/>
  </si>
  <si>
    <t>霊園基金</t>
    <rPh sb="0" eb="2">
      <t>レイエン</t>
    </rPh>
    <rPh sb="2" eb="4">
      <t>キキン</t>
    </rPh>
    <phoneticPr fontId="3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</si>
  <si>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3"/>
  </si>
  <si>
    <t>忠岡町新型コロナウイルス感染症対策利子補給基金</t>
    <rPh sb="0" eb="2">
      <t>タダオカ</t>
    </rPh>
    <rPh sb="2" eb="3">
      <t>チョウ</t>
    </rPh>
    <rPh sb="3" eb="5">
      <t>シンガタ</t>
    </rPh>
    <rPh sb="12" eb="15">
      <t>カンセンショウ</t>
    </rPh>
    <rPh sb="15" eb="17">
      <t>タイサク</t>
    </rPh>
    <rPh sb="17" eb="19">
      <t>リシ</t>
    </rPh>
    <rPh sb="19" eb="21">
      <t>ホキュウ</t>
    </rPh>
    <rPh sb="21" eb="23">
      <t>キキン</t>
    </rPh>
    <phoneticPr fontId="3"/>
  </si>
  <si>
    <t>奨学資金貸付金</t>
  </si>
  <si>
    <t>＜税等未収金＞</t>
  </si>
  <si>
    <t xml:space="preserve">  町民税</t>
    <rPh sb="2" eb="4">
      <t>チョウミン</t>
    </rPh>
    <rPh sb="4" eb="5">
      <t>ゼイ</t>
    </rPh>
    <phoneticPr fontId="3"/>
  </si>
  <si>
    <t xml:space="preserve">  固定資産税</t>
    <rPh sb="2" eb="4">
      <t>コテイ</t>
    </rPh>
    <rPh sb="4" eb="7">
      <t>シサンゼイ</t>
    </rPh>
    <phoneticPr fontId="3"/>
  </si>
  <si>
    <t xml:space="preserve">  軽自動車税</t>
    <rPh sb="2" eb="6">
      <t>ケイジドウシャ</t>
    </rPh>
    <rPh sb="6" eb="7">
      <t>ゼイ</t>
    </rPh>
    <phoneticPr fontId="3"/>
  </si>
  <si>
    <t xml:space="preserve">  都市計画税</t>
    <rPh sb="2" eb="4">
      <t>トシ</t>
    </rPh>
    <rPh sb="4" eb="6">
      <t>ケイカク</t>
    </rPh>
    <rPh sb="6" eb="7">
      <t>ゼイ</t>
    </rPh>
    <phoneticPr fontId="3"/>
  </si>
  <si>
    <t>＜未収金＞</t>
  </si>
  <si>
    <t xml:space="preserve">  民生使用料</t>
    <rPh sb="2" eb="4">
      <t>ミンセイ</t>
    </rPh>
    <rPh sb="4" eb="6">
      <t>シヨウ</t>
    </rPh>
    <rPh sb="6" eb="7">
      <t>リョウ</t>
    </rPh>
    <phoneticPr fontId="3"/>
  </si>
  <si>
    <t>　雑入</t>
    <rPh sb="1" eb="3">
      <t>ザツニュウ</t>
    </rPh>
    <phoneticPr fontId="2"/>
  </si>
  <si>
    <t>　雑入</t>
  </si>
  <si>
    <t xml:space="preserve">  民生費負担金</t>
    <rPh sb="2" eb="4">
      <t>ミンセイ</t>
    </rPh>
    <rPh sb="4" eb="5">
      <t>ヒ</t>
    </rPh>
    <rPh sb="5" eb="8">
      <t>フタンキン</t>
    </rPh>
    <phoneticPr fontId="3"/>
  </si>
  <si>
    <t xml:space="preserve">  衛生手数料</t>
    <rPh sb="2" eb="7">
      <t>エイセイテスウリョウ</t>
    </rPh>
    <phoneticPr fontId="2"/>
  </si>
  <si>
    <t>　民生使用料</t>
    <rPh sb="1" eb="3">
      <t>ミンセイ</t>
    </rPh>
    <rPh sb="3" eb="5">
      <t>シヨウ</t>
    </rPh>
    <rPh sb="5" eb="6">
      <t>リョウ</t>
    </rPh>
    <phoneticPr fontId="2"/>
  </si>
  <si>
    <t>　公営住宅建設</t>
  </si>
  <si>
    <t>地方債等（借入先別）の明細</t>
    <phoneticPr fontId="6"/>
  </si>
  <si>
    <t>　一般公共事業</t>
    <phoneticPr fontId="6"/>
  </si>
  <si>
    <t>現金預金</t>
    <rPh sb="0" eb="4">
      <t>ゲンキンヨキン</t>
    </rPh>
    <phoneticPr fontId="4"/>
  </si>
  <si>
    <t>退職手当引当金</t>
    <rPh sb="0" eb="7">
      <t>タイショクテアテヒキアテキン</t>
    </rPh>
    <phoneticPr fontId="5"/>
  </si>
  <si>
    <t>賞与等引当金</t>
    <rPh sb="0" eb="6">
      <t>ショウヨトウヒキアテキン</t>
    </rPh>
    <phoneticPr fontId="5"/>
  </si>
  <si>
    <t>出産応援ギフト、子育て応援ギフト</t>
    <rPh sb="8" eb="10">
      <t>コソダ</t>
    </rPh>
    <rPh sb="11" eb="13">
      <t>オウエン</t>
    </rPh>
    <phoneticPr fontId="5"/>
  </si>
  <si>
    <t>住民税非課税世帯等臨時特別給付金</t>
    <phoneticPr fontId="6"/>
  </si>
  <si>
    <t>補助金等の明細</t>
    <phoneticPr fontId="6"/>
  </si>
  <si>
    <t>経営支援事業</t>
    <phoneticPr fontId="6"/>
  </si>
  <si>
    <t>認定こども園施設型給付費</t>
    <phoneticPr fontId="6"/>
  </si>
  <si>
    <t>し尿及び浄化槽汚泥処理負担金</t>
    <phoneticPr fontId="6"/>
  </si>
  <si>
    <t>忠岡町民間就学前施設特別保育事業補助金</t>
    <phoneticPr fontId="6"/>
  </si>
  <si>
    <t>下水道事業会計負担金</t>
    <phoneticPr fontId="6"/>
  </si>
  <si>
    <t>広域入所委託分施設型給付費</t>
    <phoneticPr fontId="6"/>
  </si>
  <si>
    <t>就学前施設給食費助成金</t>
    <phoneticPr fontId="6"/>
  </si>
  <si>
    <t>介護予防サービス計画等負担金</t>
    <phoneticPr fontId="6"/>
  </si>
  <si>
    <t>忠岡町民間就学前施設運営費補助金</t>
    <phoneticPr fontId="6"/>
  </si>
  <si>
    <t>定額減税補足給付金</t>
  </si>
  <si>
    <t>物価高騰対策事業者支援金</t>
  </si>
  <si>
    <t>町税</t>
    <rPh sb="0" eb="1">
      <t>チョウ</t>
    </rPh>
    <rPh sb="1" eb="2">
      <t>ゼイ</t>
    </rPh>
    <phoneticPr fontId="6"/>
  </si>
  <si>
    <t xml:space="preserve"> 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7"/>
  </si>
  <si>
    <t>　減税補てん債</t>
    <rPh sb="1" eb="3">
      <t>ゲンゼイ</t>
    </rPh>
    <rPh sb="3" eb="4">
      <t>ホ</t>
    </rPh>
    <rPh sb="6" eb="7">
      <t>サイ</t>
    </rPh>
    <phoneticPr fontId="7"/>
  </si>
  <si>
    <t>　退職手当債</t>
    <rPh sb="1" eb="3">
      <t>タイショク</t>
    </rPh>
    <rPh sb="3" eb="5">
      <t>テアテ</t>
    </rPh>
    <rPh sb="5" eb="6">
      <t>サイ</t>
    </rPh>
    <phoneticPr fontId="7"/>
  </si>
  <si>
    <t>　その他</t>
    <rPh sb="3" eb="4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</si>
</sst>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[Black]_ * \△#,##0_ ;_ * &quot;-&quot;_ ;_ @_ "/>
  </numFmts>
  <fonts count="12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1" fillId="0" borderId="0" applyFont="0" applyFill="0" applyBorder="0" applyAlignment="0" applyProtection="0"/>
  </cellStyleXfs>
  <cellXfs count="65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vertical="center" indent="1"/>
    </xf>
    <xf numFmtId="10" fontId="1" fillId="0" borderId="1" xfId="1" applyNumberFormat="1" applyFont="1" applyBorder="1" applyAlignment="1">
      <alignment horizontal="right" vertical="center"/>
    </xf>
    <xf numFmtId="38" fontId="1" fillId="0" borderId="0" xfId="2" applyFont="1" applyAlignment="1"/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10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176" fontId="1" fillId="0" borderId="1" xfId="2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4" fontId="1" fillId="0" borderId="0" xfId="0" applyNumberFormat="1" applyFont="1"/>
    <xf numFmtId="3" fontId="1" fillId="0" borderId="0" xfId="0" applyNumberFormat="1" applyFont="1" applyAlignment="1">
      <alignment horizontal="right"/>
    </xf>
    <xf numFmtId="38" fontId="1" fillId="0" borderId="4" xfId="2" applyFont="1" applyBorder="1" applyAlignment="1">
      <alignment horizontal="right" vertical="center"/>
    </xf>
    <xf numFmtId="38" fontId="1" fillId="0" borderId="1" xfId="2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left" vertical="center" indent="1"/>
    </xf>
    <xf numFmtId="176" fontId="1" fillId="0" borderId="10" xfId="0" applyNumberFormat="1" applyFont="1" applyBorder="1" applyAlignment="1">
      <alignment horizontal="right" vertical="center"/>
    </xf>
    <xf numFmtId="9" fontId="1" fillId="0" borderId="0" xfId="1" applyFont="1" applyAlignment="1"/>
    <xf numFmtId="3" fontId="9" fillId="2" borderId="4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</cellXfs>
  <cellStyles count="5">
    <cellStyle name="パーセント" xfId="1" builtinId="5"/>
    <cellStyle name="桁区切り" xfId="2" builtinId="6"/>
    <cellStyle name="桁区切り 2" xfId="4" xr:uid="{B29F87E6-94B1-4EA1-8785-0DBB8F9FC24A}"/>
    <cellStyle name="標準" xfId="0" builtinId="0"/>
    <cellStyle name="標準 6 2 2 2" xfId="3" xr:uid="{BE3CC1C8-B022-42C2-B635-C050E0A2F09A}"/>
  </cellStyles>
  <dxfs count="60"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  <sheetName val="仕訳一覧表"/>
      <sheetName val="Sheet2"/>
      <sheetName val="sheet1税収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2021138</v>
          </cell>
          <cell r="Z24">
            <v>23276</v>
          </cell>
          <cell r="AG24">
            <v>866800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BFDA-CE01-4298-AF4A-3EB45073F164}">
  <sheetPr codeName="Sheet1">
    <tabColor theme="1" tint="0.499984740745262"/>
    <pageSetUpPr fitToPage="1"/>
  </sheetPr>
  <dimension ref="A1:D4"/>
  <sheetViews>
    <sheetView workbookViewId="0">
      <selection activeCell="B4" sqref="B4"/>
    </sheetView>
  </sheetViews>
  <sheetFormatPr defaultColWidth="9" defaultRowHeight="18.75" customHeight="1" x14ac:dyDescent="0.2"/>
  <cols>
    <col min="1" max="1" width="9" style="28"/>
    <col min="2" max="2" width="17.5" style="28" customWidth="1"/>
    <col min="3" max="16384" width="9" style="28"/>
  </cols>
  <sheetData>
    <row r="1" spans="1:4" ht="18.75" customHeight="1" x14ac:dyDescent="0.2">
      <c r="A1" s="28" t="s">
        <v>124</v>
      </c>
      <c r="B1" s="9" t="s">
        <v>153</v>
      </c>
    </row>
    <row r="2" spans="1:4" ht="18.75" customHeight="1" x14ac:dyDescent="0.2">
      <c r="A2" s="28" t="s">
        <v>125</v>
      </c>
      <c r="B2" s="28" t="s">
        <v>138</v>
      </c>
      <c r="D2" s="9"/>
    </row>
    <row r="3" spans="1:4" ht="18.75" customHeight="1" x14ac:dyDescent="0.2">
      <c r="A3" s="28" t="s">
        <v>126</v>
      </c>
      <c r="B3" s="20" t="s">
        <v>134</v>
      </c>
    </row>
    <row r="4" spans="1:4" ht="18.75" customHeight="1" x14ac:dyDescent="0.2">
      <c r="A4" s="28" t="s">
        <v>150</v>
      </c>
      <c r="B4" s="28" t="s">
        <v>144</v>
      </c>
    </row>
  </sheetData>
  <phoneticPr fontId="6"/>
  <dataValidations count="1">
    <dataValidation type="list" allowBlank="1" showInputMessage="1" showErrorMessage="1" sqref="B3" xr:uid="{95956AF4-B690-4395-A073-29559B61079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I17"/>
  <sheetViews>
    <sheetView zoomScale="80" zoomScaleNormal="70" workbookViewId="0">
      <selection activeCell="C12" sqref="C12"/>
    </sheetView>
  </sheetViews>
  <sheetFormatPr defaultColWidth="8.83203125" defaultRowHeight="11" x14ac:dyDescent="0.2"/>
  <cols>
    <col min="1" max="1" width="22.83203125" style="5" customWidth="1"/>
    <col min="2" max="9" width="12.83203125" style="5" customWidth="1"/>
    <col min="10" max="16384" width="8.83203125" style="5"/>
  </cols>
  <sheetData>
    <row r="1" spans="1:9" ht="21" x14ac:dyDescent="0.3">
      <c r="A1" s="8" t="s">
        <v>133</v>
      </c>
    </row>
    <row r="2" spans="1:9" ht="13" x14ac:dyDescent="0.2">
      <c r="A2" s="9" t="str">
        <f>"自治体名："&amp;自治体名</f>
        <v>自治体名：忠岡町</v>
      </c>
    </row>
    <row r="3" spans="1:9" ht="13" x14ac:dyDescent="0.2">
      <c r="A3" s="9" t="str">
        <f>"年度："&amp;年度</f>
        <v>年度：令和６年度</v>
      </c>
    </row>
    <row r="4" spans="1:9" ht="13" x14ac:dyDescent="0.2">
      <c r="A4" s="5" t="str">
        <f>"会計："&amp;設定!B4</f>
        <v>会計：一般会計等</v>
      </c>
      <c r="I4" s="7" t="s">
        <v>134</v>
      </c>
    </row>
    <row r="5" spans="1:9" ht="37.5" customHeight="1" x14ac:dyDescent="0.2">
      <c r="A5" s="12" t="s">
        <v>45</v>
      </c>
      <c r="B5" s="2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2" t="s">
        <v>64</v>
      </c>
      <c r="I5" s="3" t="s">
        <v>65</v>
      </c>
    </row>
    <row r="6" spans="1:9" ht="18" customHeight="1" x14ac:dyDescent="0.2">
      <c r="A6" s="34">
        <v>6759503842</v>
      </c>
      <c r="B6" s="30">
        <v>6430324734</v>
      </c>
      <c r="C6" s="30">
        <v>240780708</v>
      </c>
      <c r="D6" s="30"/>
      <c r="E6" s="30">
        <v>88398400</v>
      </c>
      <c r="F6" s="30">
        <v>0</v>
      </c>
      <c r="G6" s="30">
        <v>0</v>
      </c>
      <c r="H6" s="30">
        <v>0</v>
      </c>
      <c r="I6" s="22">
        <v>1.538E-2</v>
      </c>
    </row>
    <row r="17" spans="2:2" x14ac:dyDescent="0.2">
      <c r="B17" s="46"/>
    </row>
  </sheetData>
  <phoneticPr fontId="6"/>
  <conditionalFormatting sqref="A6:H6">
    <cfRule type="expression" dxfId="23" priority="1" stopIfTrue="1">
      <formula>$I$4="（単位：百万円）"</formula>
    </cfRule>
    <cfRule type="expression" dxfId="22" priority="2" stopIfTrue="1">
      <formula>$I$4="（単位：円）"</formula>
    </cfRule>
    <cfRule type="expression" dxfId="21" priority="3" stopIfTrue="1">
      <formula>$I$4="（単位：千円）"</formula>
    </cfRule>
  </conditionalFormatting>
  <dataValidations count="1">
    <dataValidation type="list" allowBlank="1" showInputMessage="1" showErrorMessage="1" sqref="I4" xr:uid="{685AF1D3-F3F8-4B3A-8669-8EAA590EB440}">
      <formula1>"（単位：円）,（単位：千円）,（単位：百万円）"</formula1>
    </dataValidation>
  </dataValidations>
  <pageMargins left="1" right="1" top="1" bottom="1" header="0.5" footer="0.5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J6"/>
  <sheetViews>
    <sheetView zoomScale="90" zoomScaleNormal="90" workbookViewId="0">
      <selection activeCell="D8" sqref="D8"/>
    </sheetView>
  </sheetViews>
  <sheetFormatPr defaultColWidth="8.83203125" defaultRowHeight="11" x14ac:dyDescent="0.2"/>
  <cols>
    <col min="1" max="1" width="22.83203125" style="5" customWidth="1"/>
    <col min="2" max="10" width="12.83203125" style="5" customWidth="1"/>
    <col min="11" max="16384" width="8.83203125" style="5"/>
  </cols>
  <sheetData>
    <row r="1" spans="1:10" ht="21" x14ac:dyDescent="0.3">
      <c r="A1" s="8" t="s">
        <v>66</v>
      </c>
    </row>
    <row r="2" spans="1:10" ht="13" x14ac:dyDescent="0.2">
      <c r="A2" s="9" t="str">
        <f>"自治体名："&amp;自治体名</f>
        <v>自治体名：忠岡町</v>
      </c>
    </row>
    <row r="3" spans="1:10" ht="13" x14ac:dyDescent="0.2">
      <c r="A3" s="9" t="str">
        <f>"年度："&amp;年度</f>
        <v>年度：令和６年度</v>
      </c>
    </row>
    <row r="4" spans="1:10" ht="13" x14ac:dyDescent="0.2">
      <c r="A4" s="5" t="str">
        <f>"会計："&amp;設定!B4</f>
        <v>会計：一般会計等</v>
      </c>
      <c r="J4" s="7" t="s">
        <v>134</v>
      </c>
    </row>
    <row r="5" spans="1:10" ht="22.5" customHeight="1" x14ac:dyDescent="0.2">
      <c r="A5" s="12" t="s">
        <v>45</v>
      </c>
      <c r="B5" s="2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 t="s">
        <v>74</v>
      </c>
      <c r="J5" s="2" t="s">
        <v>75</v>
      </c>
    </row>
    <row r="6" spans="1:10" ht="18" customHeight="1" x14ac:dyDescent="0.2">
      <c r="A6" s="42">
        <v>6759503842</v>
      </c>
      <c r="B6" s="43">
        <v>642079565</v>
      </c>
      <c r="C6" s="43">
        <v>632391964</v>
      </c>
      <c r="D6" s="43">
        <v>626582517</v>
      </c>
      <c r="E6" s="43">
        <v>577017782</v>
      </c>
      <c r="F6" s="43">
        <v>552370309</v>
      </c>
      <c r="G6" s="43">
        <v>1987291729</v>
      </c>
      <c r="H6" s="43">
        <v>1066527653</v>
      </c>
      <c r="I6" s="43">
        <v>451617681</v>
      </c>
      <c r="J6" s="43">
        <v>223624642</v>
      </c>
    </row>
  </sheetData>
  <phoneticPr fontId="6"/>
  <conditionalFormatting sqref="A6:J6">
    <cfRule type="expression" dxfId="20" priority="1" stopIfTrue="1">
      <formula>$J$4="（単位：百万円）"</formula>
    </cfRule>
    <cfRule type="expression" dxfId="19" priority="2" stopIfTrue="1">
      <formula>$J$4="（単位：円）"</formula>
    </cfRule>
    <cfRule type="expression" dxfId="18" priority="3" stopIfTrue="1">
      <formula>$J$4="（単位：千円）"</formula>
    </cfRule>
  </conditionalFormatting>
  <dataValidations count="1">
    <dataValidation type="list" allowBlank="1" showInputMessage="1" showErrorMessage="1" sqref="J4" xr:uid="{C3545207-555A-4852-9AEC-43D038BF292D}">
      <formula1>"（単位：円）,（単位：千円）,（単位：百万円）"</formula1>
    </dataValidation>
  </dataValidations>
  <pageMargins left="1" right="1" top="1" bottom="1" header="0.5" footer="0.5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B6"/>
  <sheetViews>
    <sheetView zoomScale="70" zoomScaleNormal="70" workbookViewId="0">
      <selection activeCell="B17" sqref="B17"/>
    </sheetView>
  </sheetViews>
  <sheetFormatPr defaultColWidth="8.83203125" defaultRowHeight="11" x14ac:dyDescent="0.2"/>
  <cols>
    <col min="1" max="1" width="22.83203125" style="5" customWidth="1"/>
    <col min="2" max="2" width="112.83203125" style="5" customWidth="1"/>
    <col min="3" max="16384" width="8.83203125" style="5"/>
  </cols>
  <sheetData>
    <row r="1" spans="1:2" ht="21" x14ac:dyDescent="0.3">
      <c r="A1" s="8" t="s">
        <v>76</v>
      </c>
    </row>
    <row r="2" spans="1:2" ht="13" x14ac:dyDescent="0.2">
      <c r="A2" s="9" t="str">
        <f>"自治体名："&amp;自治体名</f>
        <v>自治体名：忠岡町</v>
      </c>
    </row>
    <row r="3" spans="1:2" ht="13" x14ac:dyDescent="0.2">
      <c r="A3" s="9" t="str">
        <f>"年度："&amp;年度</f>
        <v>年度：令和６年度</v>
      </c>
    </row>
    <row r="4" spans="1:2" ht="13" x14ac:dyDescent="0.2">
      <c r="A4" s="5" t="str">
        <f>"会計："&amp;設定!B4</f>
        <v>会計：一般会計等</v>
      </c>
      <c r="B4" s="7" t="str">
        <f>単位</f>
        <v>（単位：円）</v>
      </c>
    </row>
    <row r="5" spans="1:2" ht="22.5" customHeight="1" x14ac:dyDescent="0.2">
      <c r="A5" s="15" t="s">
        <v>77</v>
      </c>
      <c r="B5" s="2" t="s">
        <v>78</v>
      </c>
    </row>
    <row r="6" spans="1:2" ht="18" customHeight="1" x14ac:dyDescent="0.2">
      <c r="A6" s="38"/>
      <c r="B6" s="1"/>
    </row>
  </sheetData>
  <phoneticPr fontId="6"/>
  <conditionalFormatting sqref="A6">
    <cfRule type="expression" dxfId="17" priority="1" stopIfTrue="1">
      <formula>$B$4="（単位：百万円）"</formula>
    </cfRule>
    <cfRule type="expression" dxfId="16" priority="2" stopIfTrue="1">
      <formula>$B$4="（単位：円）"</formula>
    </cfRule>
    <cfRule type="expression" dxfId="15" priority="3" stopIfTrue="1">
      <formula>$B$4="（単位：千円）"</formula>
    </cfRule>
  </conditionalFormatting>
  <dataValidations count="1">
    <dataValidation type="list" allowBlank="1" showInputMessage="1" showErrorMessage="1" sqref="B4" xr:uid="{24409C93-345F-447F-9B96-C049C7312C80}">
      <formula1>"（単位：円）,（単位：千円）,（単位：百万円）"</formula1>
    </dataValidation>
  </dataValidations>
  <pageMargins left="1" right="1" top="1" bottom="1" header="0.5" footer="0.5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F9"/>
  <sheetViews>
    <sheetView zoomScale="71" zoomScaleNormal="70" workbookViewId="0">
      <selection activeCell="E17" sqref="E17"/>
    </sheetView>
  </sheetViews>
  <sheetFormatPr defaultColWidth="8.83203125" defaultRowHeight="11" x14ac:dyDescent="0.2"/>
  <cols>
    <col min="1" max="1" width="18.83203125" style="5" customWidth="1"/>
    <col min="2" max="6" width="20.83203125" style="5" customWidth="1"/>
    <col min="7" max="16384" width="8.83203125" style="5"/>
  </cols>
  <sheetData>
    <row r="1" spans="1:6" ht="21" x14ac:dyDescent="0.3">
      <c r="A1" s="8" t="s">
        <v>79</v>
      </c>
    </row>
    <row r="2" spans="1:6" ht="13" x14ac:dyDescent="0.2">
      <c r="A2" s="9" t="str">
        <f>"自治体名："&amp;自治体名</f>
        <v>自治体名：忠岡町</v>
      </c>
    </row>
    <row r="3" spans="1:6" ht="13" x14ac:dyDescent="0.2">
      <c r="A3" s="9" t="str">
        <f>"年度："&amp;年度</f>
        <v>年度：令和６年度</v>
      </c>
    </row>
    <row r="4" spans="1:6" ht="13" x14ac:dyDescent="0.2">
      <c r="A4" s="5" t="str">
        <f>"会計："&amp;設定!B4</f>
        <v>会計：一般会計等</v>
      </c>
      <c r="F4" s="7" t="str">
        <f>単位</f>
        <v>（単位：円）</v>
      </c>
    </row>
    <row r="5" spans="1:6" ht="22.5" customHeight="1" x14ac:dyDescent="0.2">
      <c r="A5" s="51" t="s">
        <v>80</v>
      </c>
      <c r="B5" s="51" t="s">
        <v>81</v>
      </c>
      <c r="C5" s="51" t="s">
        <v>82</v>
      </c>
      <c r="D5" s="51" t="s">
        <v>83</v>
      </c>
      <c r="E5" s="51"/>
      <c r="F5" s="51" t="s">
        <v>84</v>
      </c>
    </row>
    <row r="6" spans="1:6" ht="22.5" customHeight="1" x14ac:dyDescent="0.2">
      <c r="A6" s="51"/>
      <c r="B6" s="51"/>
      <c r="C6" s="51"/>
      <c r="D6" s="2" t="s">
        <v>85</v>
      </c>
      <c r="E6" s="2" t="s">
        <v>30</v>
      </c>
      <c r="F6" s="51"/>
    </row>
    <row r="7" spans="1:6" ht="18" customHeight="1" x14ac:dyDescent="0.2">
      <c r="A7" s="6" t="s">
        <v>188</v>
      </c>
      <c r="B7" s="30">
        <v>1028267000</v>
      </c>
      <c r="C7" s="30">
        <f>SUM(D7:F7)-B7</f>
        <v>97930499</v>
      </c>
      <c r="D7" s="30">
        <v>117719499</v>
      </c>
      <c r="E7" s="30">
        <v>0</v>
      </c>
      <c r="F7" s="30">
        <v>1008478000</v>
      </c>
    </row>
    <row r="8" spans="1:6" ht="18" customHeight="1" x14ac:dyDescent="0.2">
      <c r="A8" s="6" t="s">
        <v>189</v>
      </c>
      <c r="B8" s="30">
        <v>110672963</v>
      </c>
      <c r="C8" s="30">
        <f>SUM(D8:F8)-B8</f>
        <v>353397848</v>
      </c>
      <c r="D8" s="30">
        <v>339216484</v>
      </c>
      <c r="E8" s="30" t="s">
        <v>139</v>
      </c>
      <c r="F8" s="30">
        <v>124854327</v>
      </c>
    </row>
    <row r="9" spans="1:6" ht="18" customHeight="1" x14ac:dyDescent="0.2">
      <c r="A9" s="4" t="s">
        <v>10</v>
      </c>
      <c r="B9" s="30">
        <v>1138939963</v>
      </c>
      <c r="C9" s="30">
        <f>SUM(C7:C8)</f>
        <v>451328347</v>
      </c>
      <c r="D9" s="30">
        <f>SUM(D7:D8)</f>
        <v>456935983</v>
      </c>
      <c r="E9" s="30">
        <f>SUM(E7:E8)</f>
        <v>0</v>
      </c>
      <c r="F9" s="30">
        <f>SUM(F7:F8)</f>
        <v>1133332327</v>
      </c>
    </row>
  </sheetData>
  <mergeCells count="5">
    <mergeCell ref="A5:A6"/>
    <mergeCell ref="B5:B6"/>
    <mergeCell ref="C5:C6"/>
    <mergeCell ref="F5:F6"/>
    <mergeCell ref="D5:E5"/>
  </mergeCells>
  <phoneticPr fontId="6"/>
  <conditionalFormatting sqref="B7:F9">
    <cfRule type="expression" dxfId="14" priority="1" stopIfTrue="1">
      <formula>$F$4="（単位：百万円）"</formula>
    </cfRule>
    <cfRule type="expression" dxfId="13" priority="2" stopIfTrue="1">
      <formula>$F$4="（単位：円）"</formula>
    </cfRule>
    <cfRule type="expression" dxfId="12" priority="3" stopIfTrue="1">
      <formula>$F$4="（単位：千円）"</formula>
    </cfRule>
  </conditionalFormatting>
  <dataValidations count="1">
    <dataValidation type="list" allowBlank="1" showInputMessage="1" showErrorMessage="1" sqref="F4" xr:uid="{8B3887D7-C055-4375-8B80-CF9D49F518EF}">
      <formula1>"（単位：円）,（単位：千円）,（単位：百万円）"</formula1>
    </dataValidation>
  </dataValidations>
  <pageMargins left="1" right="1" top="1" bottom="1" header="0.5" footer="0.5"/>
  <pageSetup paperSize="9"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C28"/>
  <sheetViews>
    <sheetView topLeftCell="A4" zoomScale="76" zoomScaleNormal="70" workbookViewId="0">
      <selection activeCell="E14" sqref="E14"/>
    </sheetView>
  </sheetViews>
  <sheetFormatPr defaultColWidth="8.83203125" defaultRowHeight="11" x14ac:dyDescent="0.2"/>
  <cols>
    <col min="1" max="1" width="25.83203125" style="5" customWidth="1"/>
    <col min="2" max="2" width="47.33203125" style="5" bestFit="1" customWidth="1"/>
    <col min="3" max="3" width="18.08203125" style="5" customWidth="1"/>
    <col min="4" max="4" width="10.5" style="5" bestFit="1" customWidth="1"/>
    <col min="5" max="16384" width="8.83203125" style="5"/>
  </cols>
  <sheetData>
    <row r="1" spans="1:3" ht="21" x14ac:dyDescent="0.3">
      <c r="A1" s="8" t="s">
        <v>192</v>
      </c>
    </row>
    <row r="2" spans="1:3" ht="13" x14ac:dyDescent="0.2">
      <c r="A2" s="9" t="str">
        <f>"自治体名："&amp;自治体名</f>
        <v>自治体名：忠岡町</v>
      </c>
    </row>
    <row r="3" spans="1:3" ht="13" x14ac:dyDescent="0.2">
      <c r="A3" s="9" t="str">
        <f>"年度："&amp;年度</f>
        <v>年度：令和６年度</v>
      </c>
    </row>
    <row r="4" spans="1:3" x14ac:dyDescent="0.2">
      <c r="A4" s="5" t="str">
        <f>"会計："&amp;設定!B4</f>
        <v>会計：一般会計等</v>
      </c>
      <c r="C4" s="41" t="str">
        <f>単位</f>
        <v>（単位：円）</v>
      </c>
    </row>
    <row r="5" spans="1:3" ht="22.5" customHeight="1" x14ac:dyDescent="0.2">
      <c r="A5" s="2" t="s">
        <v>80</v>
      </c>
      <c r="B5" s="2" t="s">
        <v>86</v>
      </c>
      <c r="C5" s="2" t="s">
        <v>87</v>
      </c>
    </row>
    <row r="6" spans="1:3" ht="18" customHeight="1" x14ac:dyDescent="0.2">
      <c r="A6" s="54" t="s">
        <v>88</v>
      </c>
      <c r="B6" s="6"/>
      <c r="C6" s="32"/>
    </row>
    <row r="7" spans="1:3" ht="18" customHeight="1" x14ac:dyDescent="0.2">
      <c r="A7" s="54"/>
      <c r="B7" s="6"/>
      <c r="C7" s="32"/>
    </row>
    <row r="8" spans="1:3" ht="18" customHeight="1" x14ac:dyDescent="0.2">
      <c r="A8" s="55"/>
      <c r="B8" s="4" t="s">
        <v>137</v>
      </c>
      <c r="C8" s="32">
        <f>SUM(C6:C7)</f>
        <v>0</v>
      </c>
    </row>
    <row r="9" spans="1:3" ht="18" customHeight="1" x14ac:dyDescent="0.2">
      <c r="A9" s="56" t="s">
        <v>90</v>
      </c>
      <c r="B9" s="39" t="s">
        <v>197</v>
      </c>
      <c r="C9" s="32">
        <v>330000000</v>
      </c>
    </row>
    <row r="10" spans="1:3" ht="18" customHeight="1" x14ac:dyDescent="0.2">
      <c r="A10" s="57"/>
      <c r="B10" s="39" t="s">
        <v>191</v>
      </c>
      <c r="C10" s="32">
        <v>2240000</v>
      </c>
    </row>
    <row r="11" spans="1:3" ht="18" customHeight="1" x14ac:dyDescent="0.2">
      <c r="A11" s="57"/>
      <c r="B11" s="39" t="s">
        <v>194</v>
      </c>
      <c r="C11" s="32">
        <v>296135620</v>
      </c>
    </row>
    <row r="12" spans="1:3" ht="18" customHeight="1" x14ac:dyDescent="0.2">
      <c r="A12" s="57"/>
      <c r="B12" s="39" t="s">
        <v>202</v>
      </c>
      <c r="C12" s="32">
        <v>115920000</v>
      </c>
    </row>
    <row r="13" spans="1:3" ht="18" customHeight="1" x14ac:dyDescent="0.2">
      <c r="A13" s="57"/>
      <c r="B13" s="39" t="s">
        <v>195</v>
      </c>
      <c r="C13" s="32">
        <v>21416000</v>
      </c>
    </row>
    <row r="14" spans="1:3" ht="18" customHeight="1" x14ac:dyDescent="0.2">
      <c r="A14" s="57"/>
      <c r="B14" s="39" t="s">
        <v>196</v>
      </c>
      <c r="C14" s="32">
        <v>20201000</v>
      </c>
    </row>
    <row r="15" spans="1:3" ht="18" customHeight="1" x14ac:dyDescent="0.2">
      <c r="A15" s="57"/>
      <c r="B15" s="39" t="s">
        <v>203</v>
      </c>
      <c r="C15" s="32">
        <v>18700000</v>
      </c>
    </row>
    <row r="16" spans="1:3" ht="18" customHeight="1" x14ac:dyDescent="0.2">
      <c r="A16" s="57"/>
      <c r="B16" s="39" t="s">
        <v>198</v>
      </c>
      <c r="C16" s="32">
        <v>7468826</v>
      </c>
    </row>
    <row r="17" spans="1:3" ht="18" customHeight="1" x14ac:dyDescent="0.2">
      <c r="A17" s="57"/>
      <c r="B17" s="39" t="s">
        <v>199</v>
      </c>
      <c r="C17" s="32">
        <v>13078200</v>
      </c>
    </row>
    <row r="18" spans="1:3" ht="18" customHeight="1" x14ac:dyDescent="0.2">
      <c r="A18" s="57"/>
      <c r="B18" s="39" t="s">
        <v>200</v>
      </c>
      <c r="C18" s="32">
        <v>11548396</v>
      </c>
    </row>
    <row r="19" spans="1:3" ht="18" customHeight="1" x14ac:dyDescent="0.2">
      <c r="A19" s="57"/>
      <c r="B19" s="39" t="s">
        <v>201</v>
      </c>
      <c r="C19" s="32">
        <v>10570960</v>
      </c>
    </row>
    <row r="20" spans="1:3" ht="18" customHeight="1" x14ac:dyDescent="0.2">
      <c r="A20" s="57"/>
      <c r="B20" s="39" t="s">
        <v>190</v>
      </c>
      <c r="C20" s="32">
        <v>10150000</v>
      </c>
    </row>
    <row r="21" spans="1:3" ht="18" customHeight="1" x14ac:dyDescent="0.2">
      <c r="A21" s="57"/>
      <c r="B21" s="39" t="s">
        <v>193</v>
      </c>
      <c r="C21" s="32">
        <v>6840000</v>
      </c>
    </row>
    <row r="22" spans="1:3" ht="18" customHeight="1" x14ac:dyDescent="0.2">
      <c r="A22" s="57"/>
      <c r="B22" s="39"/>
      <c r="C22" s="32"/>
    </row>
    <row r="23" spans="1:3" ht="18" customHeight="1" x14ac:dyDescent="0.2">
      <c r="A23" s="57"/>
      <c r="B23" s="39" t="s">
        <v>30</v>
      </c>
      <c r="C23" s="32">
        <f>C26-SUM(C9:C21)</f>
        <v>214000990</v>
      </c>
    </row>
    <row r="24" spans="1:3" ht="18" customHeight="1" x14ac:dyDescent="0.2">
      <c r="A24" s="57"/>
      <c r="B24" s="39"/>
      <c r="C24" s="32"/>
    </row>
    <row r="25" spans="1:3" ht="18" customHeight="1" x14ac:dyDescent="0.2">
      <c r="A25" s="58"/>
      <c r="B25" s="4" t="s">
        <v>137</v>
      </c>
      <c r="C25" s="32">
        <f>SUM(C9:C21)</f>
        <v>864269002</v>
      </c>
    </row>
    <row r="26" spans="1:3" ht="18" customHeight="1" x14ac:dyDescent="0.2">
      <c r="A26" s="4" t="s">
        <v>10</v>
      </c>
      <c r="B26" s="10"/>
      <c r="C26" s="36">
        <v>1078269992</v>
      </c>
    </row>
    <row r="28" spans="1:3" x14ac:dyDescent="0.2">
      <c r="C28" s="23"/>
    </row>
  </sheetData>
  <mergeCells count="2">
    <mergeCell ref="A6:A8"/>
    <mergeCell ref="A9:A25"/>
  </mergeCells>
  <phoneticPr fontId="6"/>
  <conditionalFormatting sqref="C6:C26">
    <cfRule type="expression" dxfId="11" priority="46" stopIfTrue="1">
      <formula>#REF!="（単位：百万円）"</formula>
    </cfRule>
    <cfRule type="expression" dxfId="10" priority="47" stopIfTrue="1">
      <formula>#REF!="（単位：円）"</formula>
    </cfRule>
    <cfRule type="expression" dxfId="9" priority="48" stopIfTrue="1">
      <formula>#REF!="（単位：千円）"</formula>
    </cfRule>
  </conditionalFormatting>
  <pageMargins left="1" right="1" top="1" bottom="1" header="0.5" footer="0.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E19"/>
  <sheetViews>
    <sheetView topLeftCell="B4" zoomScale="85" zoomScaleNormal="70" workbookViewId="0">
      <selection activeCell="L14" sqref="L14"/>
    </sheetView>
  </sheetViews>
  <sheetFormatPr defaultColWidth="8.83203125" defaultRowHeight="11" x14ac:dyDescent="0.2"/>
  <cols>
    <col min="1" max="1" width="22.25" style="5" customWidth="1"/>
    <col min="2" max="2" width="17.75" style="5" customWidth="1"/>
    <col min="3" max="3" width="19.5" style="5" customWidth="1"/>
    <col min="4" max="4" width="18.5" style="5" customWidth="1"/>
    <col min="5" max="5" width="24.83203125" style="5" customWidth="1"/>
    <col min="6" max="7" width="10.5" style="5" bestFit="1" customWidth="1"/>
    <col min="8" max="8" width="9.75" style="5" bestFit="1" customWidth="1"/>
    <col min="9" max="16384" width="8.83203125" style="5"/>
  </cols>
  <sheetData>
    <row r="1" spans="1:5" ht="21" x14ac:dyDescent="0.3">
      <c r="A1" s="8" t="s">
        <v>91</v>
      </c>
    </row>
    <row r="2" spans="1:5" ht="13" x14ac:dyDescent="0.2">
      <c r="A2" s="9" t="str">
        <f>"自治体名："&amp;自治体名</f>
        <v>自治体名：忠岡町</v>
      </c>
    </row>
    <row r="3" spans="1:5" ht="13" x14ac:dyDescent="0.2">
      <c r="A3" s="9" t="str">
        <f>"年度："&amp;年度</f>
        <v>年度：令和６年度</v>
      </c>
    </row>
    <row r="4" spans="1:5" ht="13" x14ac:dyDescent="0.2">
      <c r="A4" s="5" t="str">
        <f>"会計："&amp;設定!B4</f>
        <v>会計：一般会計等</v>
      </c>
      <c r="E4" s="7" t="str">
        <f>単位</f>
        <v>（単位：円）</v>
      </c>
    </row>
    <row r="5" spans="1:5" ht="22.5" customHeight="1" x14ac:dyDescent="0.2">
      <c r="A5" s="2" t="s">
        <v>92</v>
      </c>
      <c r="B5" s="2" t="s">
        <v>80</v>
      </c>
      <c r="C5" s="51" t="s">
        <v>93</v>
      </c>
      <c r="D5" s="51"/>
      <c r="E5" s="2" t="s">
        <v>87</v>
      </c>
    </row>
    <row r="6" spans="1:5" ht="18" customHeight="1" x14ac:dyDescent="0.2">
      <c r="A6" s="59" t="s">
        <v>144</v>
      </c>
      <c r="B6" s="61" t="s">
        <v>143</v>
      </c>
      <c r="C6" s="62" t="s">
        <v>204</v>
      </c>
      <c r="D6" s="63"/>
      <c r="E6" s="1">
        <v>2413123491</v>
      </c>
    </row>
    <row r="7" spans="1:5" ht="18" customHeight="1" x14ac:dyDescent="0.2">
      <c r="A7" s="59"/>
      <c r="B7" s="61"/>
      <c r="C7" s="62" t="s">
        <v>145</v>
      </c>
      <c r="D7" s="63"/>
      <c r="E7" s="1">
        <v>32842000</v>
      </c>
    </row>
    <row r="8" spans="1:5" ht="18" customHeight="1" x14ac:dyDescent="0.2">
      <c r="A8" s="59"/>
      <c r="B8" s="61"/>
      <c r="C8" s="62" t="s">
        <v>146</v>
      </c>
      <c r="D8" s="63"/>
      <c r="E8" s="1">
        <v>402008000</v>
      </c>
    </row>
    <row r="9" spans="1:5" ht="18" customHeight="1" x14ac:dyDescent="0.2">
      <c r="A9" s="59"/>
      <c r="B9" s="61"/>
      <c r="C9" s="62" t="s">
        <v>147</v>
      </c>
      <c r="D9" s="63"/>
      <c r="E9" s="1">
        <v>2238597000</v>
      </c>
    </row>
    <row r="10" spans="1:5" ht="18" customHeight="1" x14ac:dyDescent="0.2">
      <c r="A10" s="59"/>
      <c r="B10" s="61"/>
      <c r="C10" s="62" t="s">
        <v>136</v>
      </c>
      <c r="D10" s="63"/>
      <c r="E10" s="1">
        <f>E11-SUM(E6:E9)</f>
        <v>390558460</v>
      </c>
    </row>
    <row r="11" spans="1:5" ht="18" customHeight="1" x14ac:dyDescent="0.2">
      <c r="A11" s="59"/>
      <c r="B11" s="61"/>
      <c r="C11" s="61" t="s">
        <v>42</v>
      </c>
      <c r="D11" s="55"/>
      <c r="E11" s="30">
        <v>5477128951</v>
      </c>
    </row>
    <row r="12" spans="1:5" ht="18" customHeight="1" x14ac:dyDescent="0.2">
      <c r="A12" s="59"/>
      <c r="B12" s="61" t="s">
        <v>95</v>
      </c>
      <c r="C12" s="64" t="s">
        <v>96</v>
      </c>
      <c r="D12" s="6" t="s">
        <v>148</v>
      </c>
      <c r="E12" s="30">
        <v>4154000</v>
      </c>
    </row>
    <row r="13" spans="1:5" ht="18" customHeight="1" x14ac:dyDescent="0.2">
      <c r="A13" s="59"/>
      <c r="B13" s="61"/>
      <c r="C13" s="61"/>
      <c r="D13" s="6" t="s">
        <v>149</v>
      </c>
      <c r="E13" s="30">
        <v>0</v>
      </c>
    </row>
    <row r="14" spans="1:5" ht="18" customHeight="1" x14ac:dyDescent="0.2">
      <c r="A14" s="59"/>
      <c r="B14" s="61"/>
      <c r="C14" s="61"/>
      <c r="D14" s="4" t="s">
        <v>89</v>
      </c>
      <c r="E14" s="30">
        <f>SUM(E12:E13)</f>
        <v>4154000</v>
      </c>
    </row>
    <row r="15" spans="1:5" ht="18" customHeight="1" x14ac:dyDescent="0.2">
      <c r="A15" s="59"/>
      <c r="B15" s="61"/>
      <c r="C15" s="64" t="s">
        <v>97</v>
      </c>
      <c r="D15" s="6" t="s">
        <v>148</v>
      </c>
      <c r="E15" s="30">
        <f>1108248656-E12</f>
        <v>1104094656</v>
      </c>
    </row>
    <row r="16" spans="1:5" ht="18" customHeight="1" x14ac:dyDescent="0.2">
      <c r="A16" s="59"/>
      <c r="B16" s="61"/>
      <c r="C16" s="61"/>
      <c r="D16" s="6" t="s">
        <v>149</v>
      </c>
      <c r="E16" s="30">
        <f>619342554-E13</f>
        <v>619342554</v>
      </c>
    </row>
    <row r="17" spans="1:5" ht="18" customHeight="1" x14ac:dyDescent="0.2">
      <c r="A17" s="59"/>
      <c r="B17" s="61"/>
      <c r="C17" s="61"/>
      <c r="D17" s="4" t="s">
        <v>89</v>
      </c>
      <c r="E17" s="30">
        <f>SUM(E15:E16)</f>
        <v>1723437210</v>
      </c>
    </row>
    <row r="18" spans="1:5" ht="18" customHeight="1" x14ac:dyDescent="0.2">
      <c r="A18" s="59"/>
      <c r="B18" s="55"/>
      <c r="C18" s="61" t="s">
        <v>42</v>
      </c>
      <c r="D18" s="55"/>
      <c r="E18" s="30">
        <f>E14+E17</f>
        <v>1727591210</v>
      </c>
    </row>
    <row r="19" spans="1:5" ht="18" customHeight="1" x14ac:dyDescent="0.2">
      <c r="A19" s="60"/>
      <c r="B19" s="61" t="s">
        <v>10</v>
      </c>
      <c r="C19" s="55"/>
      <c r="D19" s="55"/>
      <c r="E19" s="30">
        <f>E11+E18</f>
        <v>7204720161</v>
      </c>
    </row>
  </sheetData>
  <mergeCells count="14">
    <mergeCell ref="C5:D5"/>
    <mergeCell ref="A6:A19"/>
    <mergeCell ref="B6:B11"/>
    <mergeCell ref="C6:D6"/>
    <mergeCell ref="C7:D7"/>
    <mergeCell ref="C8:D8"/>
    <mergeCell ref="C9:D9"/>
    <mergeCell ref="C10:D10"/>
    <mergeCell ref="B19:D19"/>
    <mergeCell ref="B12:B18"/>
    <mergeCell ref="C12:C14"/>
    <mergeCell ref="C15:C17"/>
    <mergeCell ref="C18:D18"/>
    <mergeCell ref="C11:D11"/>
  </mergeCells>
  <phoneticPr fontId="6"/>
  <conditionalFormatting sqref="E6:E19">
    <cfRule type="expression" dxfId="8" priority="4" stopIfTrue="1">
      <formula>$E$4="（単位：百万円）"</formula>
    </cfRule>
    <cfRule type="expression" dxfId="7" priority="5" stopIfTrue="1">
      <formula>$E$4="（単位：円）"</formula>
    </cfRule>
    <cfRule type="expression" dxfId="6" priority="6" stopIfTrue="1">
      <formula>$E$4="（単位：千円）"</formula>
    </cfRule>
  </conditionalFormatting>
  <dataValidations count="1">
    <dataValidation type="list" allowBlank="1" showInputMessage="1" showErrorMessage="1" sqref="E4" xr:uid="{6FE0E31B-4D3B-41B6-9011-74658EB2B55F}">
      <formula1>"（単位：円）,（単位：千円）,（単位：百万円）"</formula1>
    </dataValidation>
  </dataValidations>
  <pageMargins left="1" right="1" top="1" bottom="1" header="0.5" footer="0.5"/>
  <pageSetup paperSize="9" orientation="landscape" r:id="rId1"/>
  <ignoredErrors>
    <ignoredError sqref="E1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A71-F34D-4A0E-9F4C-FDF1C4B4FF99}">
  <sheetPr codeName="Sheet16">
    <pageSetUpPr fitToPage="1"/>
  </sheetPr>
  <dimension ref="A1:F12"/>
  <sheetViews>
    <sheetView zoomScale="70" zoomScaleNormal="70" workbookViewId="0">
      <selection activeCell="I11" sqref="I11"/>
    </sheetView>
  </sheetViews>
  <sheetFormatPr defaultColWidth="8.83203125" defaultRowHeight="20.25" customHeight="1" x14ac:dyDescent="0.2"/>
  <cols>
    <col min="1" max="1" width="23.33203125" style="9" customWidth="1"/>
    <col min="2" max="6" width="20.83203125" style="9" customWidth="1"/>
    <col min="7" max="16384" width="8.83203125" style="9"/>
  </cols>
  <sheetData>
    <row r="1" spans="1:6" s="5" customFormat="1" ht="21" x14ac:dyDescent="0.3">
      <c r="A1" s="8" t="s">
        <v>135</v>
      </c>
    </row>
    <row r="2" spans="1:6" s="5" customFormat="1" ht="13" x14ac:dyDescent="0.2">
      <c r="A2" s="9" t="str">
        <f>"自治体名："&amp;自治体名</f>
        <v>自治体名：忠岡町</v>
      </c>
    </row>
    <row r="3" spans="1:6" s="5" customFormat="1" ht="13" x14ac:dyDescent="0.2">
      <c r="A3" s="9" t="str">
        <f>"年度："&amp;年度</f>
        <v>年度：令和６年度</v>
      </c>
    </row>
    <row r="4" spans="1:6" ht="13" customHeight="1" x14ac:dyDescent="0.2">
      <c r="A4" s="27" t="str">
        <f>"会計："&amp;設定!B4</f>
        <v>会計：一般会計等</v>
      </c>
      <c r="B4" s="27"/>
      <c r="C4" s="27"/>
      <c r="D4" s="27"/>
      <c r="E4" s="27"/>
      <c r="F4" s="26" t="str">
        <f>単位</f>
        <v>（単位：円）</v>
      </c>
    </row>
    <row r="5" spans="1:6" ht="20.25" customHeight="1" x14ac:dyDescent="0.2">
      <c r="A5" s="47" t="s">
        <v>80</v>
      </c>
      <c r="B5" s="49" t="s">
        <v>87</v>
      </c>
      <c r="C5" s="49" t="s">
        <v>132</v>
      </c>
      <c r="D5" s="49"/>
      <c r="E5" s="49"/>
      <c r="F5" s="49"/>
    </row>
    <row r="6" spans="1:6" ht="20.25" customHeight="1" x14ac:dyDescent="0.2">
      <c r="A6" s="47"/>
      <c r="B6" s="49"/>
      <c r="C6" s="49" t="s">
        <v>95</v>
      </c>
      <c r="D6" s="49" t="s">
        <v>131</v>
      </c>
      <c r="E6" s="49" t="s">
        <v>94</v>
      </c>
      <c r="F6" s="49" t="s">
        <v>30</v>
      </c>
    </row>
    <row r="7" spans="1:6" ht="20.25" customHeight="1" thickBot="1" x14ac:dyDescent="0.25">
      <c r="A7" s="48"/>
      <c r="B7" s="50"/>
      <c r="C7" s="50"/>
      <c r="D7" s="50"/>
      <c r="E7" s="50"/>
      <c r="F7" s="50"/>
    </row>
    <row r="8" spans="1:6" ht="20.25" customHeight="1" thickTop="1" x14ac:dyDescent="0.2">
      <c r="A8" s="25" t="s">
        <v>130</v>
      </c>
      <c r="B8" s="37">
        <v>6687073574</v>
      </c>
      <c r="C8" s="37">
        <f>C12-C9</f>
        <v>1723437210</v>
      </c>
      <c r="D8" s="37">
        <f>D12-D9</f>
        <v>42381470</v>
      </c>
      <c r="E8" s="37">
        <f>E12-E9-E10</f>
        <v>5076570107</v>
      </c>
      <c r="F8" s="37">
        <f>B8-SUM(C8:E8)</f>
        <v>-155315213</v>
      </c>
    </row>
    <row r="9" spans="1:6" ht="20.25" customHeight="1" x14ac:dyDescent="0.2">
      <c r="A9" s="25" t="s">
        <v>129</v>
      </c>
      <c r="B9" s="37">
        <v>67872530</v>
      </c>
      <c r="C9" s="37">
        <v>4154000</v>
      </c>
      <c r="D9" s="37">
        <v>63718530</v>
      </c>
      <c r="E9" s="37">
        <f>B9-C9-D9-F9</f>
        <v>0</v>
      </c>
      <c r="F9" s="37"/>
    </row>
    <row r="10" spans="1:6" ht="20.25" customHeight="1" x14ac:dyDescent="0.2">
      <c r="A10" s="25" t="s">
        <v>128</v>
      </c>
      <c r="B10" s="37">
        <v>400558844</v>
      </c>
      <c r="C10" s="37"/>
      <c r="D10" s="37"/>
      <c r="E10" s="37">
        <f>B10-C10-D10-F10</f>
        <v>400558844</v>
      </c>
      <c r="F10" s="37"/>
    </row>
    <row r="11" spans="1:6" ht="20.25" customHeight="1" x14ac:dyDescent="0.2">
      <c r="A11" s="25" t="s">
        <v>30</v>
      </c>
      <c r="B11" s="37">
        <v>0</v>
      </c>
      <c r="C11" s="37"/>
      <c r="D11" s="37"/>
      <c r="E11" s="37"/>
      <c r="F11" s="37"/>
    </row>
    <row r="12" spans="1:6" ht="20.25" customHeight="1" x14ac:dyDescent="0.2">
      <c r="A12" s="24" t="s">
        <v>10</v>
      </c>
      <c r="B12" s="37">
        <f>SUM(B8:B11)</f>
        <v>7155504948</v>
      </c>
      <c r="C12" s="37">
        <v>1727591210</v>
      </c>
      <c r="D12" s="37">
        <v>106100000</v>
      </c>
      <c r="E12" s="37">
        <v>5477128951</v>
      </c>
      <c r="F12" s="37">
        <f>B12-SUM(C12:E12)</f>
        <v>-155315213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6"/>
  <conditionalFormatting sqref="B8:F12">
    <cfRule type="expression" dxfId="5" priority="1" stopIfTrue="1">
      <formula>$F$4="（単位：百万円）"</formula>
    </cfRule>
    <cfRule type="expression" dxfId="4" priority="2" stopIfTrue="1">
      <formula>$F$4="（単位：円）"</formula>
    </cfRule>
    <cfRule type="expression" dxfId="3" priority="3" stopIfTrue="1">
      <formula>$F$4="（単位：千円）"</formula>
    </cfRule>
  </conditionalFormatting>
  <dataValidations disablePrompts="1" count="1">
    <dataValidation type="list" allowBlank="1" showInputMessage="1" showErrorMessage="1" sqref="F4" xr:uid="{FD53B89A-E57E-477E-83CF-919CB7C3051A}">
      <formula1>"（単位：円）,（単位：千円）,（単位：百万円）"</formula1>
    </dataValidation>
  </dataValidations>
  <pageMargins left="1" right="1" top="1" bottom="1" header="0.5" footer="0.5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A1:B7"/>
  <sheetViews>
    <sheetView zoomScale="91" zoomScaleNormal="70" workbookViewId="0">
      <selection activeCell="B6" sqref="B6"/>
    </sheetView>
  </sheetViews>
  <sheetFormatPr defaultColWidth="8.83203125" defaultRowHeight="11" x14ac:dyDescent="0.2"/>
  <cols>
    <col min="1" max="1" width="60.83203125" style="5" customWidth="1"/>
    <col min="2" max="2" width="40.83203125" style="5" customWidth="1"/>
    <col min="3" max="16384" width="8.83203125" style="5"/>
  </cols>
  <sheetData>
    <row r="1" spans="1:2" ht="21" x14ac:dyDescent="0.3">
      <c r="A1" s="8" t="s">
        <v>98</v>
      </c>
    </row>
    <row r="2" spans="1:2" ht="13" x14ac:dyDescent="0.2">
      <c r="A2" s="9" t="str">
        <f>"自治体名："&amp;自治体名</f>
        <v>自治体名：忠岡町</v>
      </c>
    </row>
    <row r="3" spans="1:2" ht="13" x14ac:dyDescent="0.2">
      <c r="A3" s="9" t="str">
        <f>"年度："&amp;年度</f>
        <v>年度：令和６年度</v>
      </c>
    </row>
    <row r="4" spans="1:2" ht="13" x14ac:dyDescent="0.2">
      <c r="A4" s="5" t="str">
        <f>"会計："&amp;設定!B4</f>
        <v>会計：一般会計等</v>
      </c>
      <c r="B4" s="7" t="str">
        <f>単位</f>
        <v>（単位：円）</v>
      </c>
    </row>
    <row r="5" spans="1:2" ht="22.5" customHeight="1" x14ac:dyDescent="0.2">
      <c r="A5" s="2" t="s">
        <v>26</v>
      </c>
      <c r="B5" s="2" t="s">
        <v>84</v>
      </c>
    </row>
    <row r="6" spans="1:2" ht="18" customHeight="1" x14ac:dyDescent="0.2">
      <c r="A6" s="6" t="s">
        <v>187</v>
      </c>
      <c r="B6" s="30">
        <v>305277756</v>
      </c>
    </row>
    <row r="7" spans="1:2" ht="18" customHeight="1" x14ac:dyDescent="0.2">
      <c r="A7" s="4" t="s">
        <v>10</v>
      </c>
      <c r="B7" s="30">
        <f>SUM(B6:B6)</f>
        <v>305277756</v>
      </c>
    </row>
  </sheetData>
  <phoneticPr fontId="6"/>
  <conditionalFormatting sqref="B6:B7">
    <cfRule type="expression" dxfId="2" priority="1" stopIfTrue="1">
      <formula>$B$4="（単位：百万円）"</formula>
    </cfRule>
    <cfRule type="expression" dxfId="1" priority="2" stopIfTrue="1">
      <formula>$B$4="（単位：円）"</formula>
    </cfRule>
    <cfRule type="expression" dxfId="0" priority="3" stopIfTrue="1">
      <formula>$B$4="（単位：千円）"</formula>
    </cfRule>
  </conditionalFormatting>
  <dataValidations count="1">
    <dataValidation type="list" allowBlank="1" showInputMessage="1" showErrorMessage="1" sqref="B4" xr:uid="{587F4827-FB40-467C-80B7-105209BEF88E}">
      <formula1>"（単位：円）,（単位：千円）,（単位：百万円）"</formula1>
    </dataValidation>
  </dataValidation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8B55-A214-4F38-894F-4EC976AD5FCB}">
  <sheetPr codeName="Sheet2">
    <pageSetUpPr fitToPage="1"/>
  </sheetPr>
  <dimension ref="A1:H23"/>
  <sheetViews>
    <sheetView tabSelected="1" zoomScale="90" zoomScaleNormal="70" workbookViewId="0">
      <selection activeCell="I21" sqref="I21"/>
    </sheetView>
  </sheetViews>
  <sheetFormatPr defaultColWidth="8.83203125" defaultRowHeight="11" x14ac:dyDescent="0.2"/>
  <cols>
    <col min="1" max="1" width="30.83203125" style="5" customWidth="1"/>
    <col min="2" max="8" width="15.83203125" style="5" customWidth="1"/>
    <col min="9" max="16384" width="8.83203125" style="5"/>
  </cols>
  <sheetData>
    <row r="1" spans="1:8" ht="21" x14ac:dyDescent="0.2">
      <c r="A1" s="31" t="s">
        <v>123</v>
      </c>
      <c r="B1" s="31"/>
      <c r="C1" s="31"/>
      <c r="D1" s="31"/>
      <c r="E1" s="31"/>
      <c r="F1" s="31"/>
      <c r="G1" s="31"/>
      <c r="H1" s="31"/>
    </row>
    <row r="2" spans="1:8" ht="13" x14ac:dyDescent="0.2">
      <c r="A2" s="9" t="str">
        <f>"自治体名："&amp;自治体名</f>
        <v>自治体名：忠岡町</v>
      </c>
      <c r="B2" s="9"/>
      <c r="C2" s="9"/>
      <c r="D2" s="9"/>
      <c r="E2" s="9"/>
      <c r="F2" s="9"/>
      <c r="G2" s="9"/>
      <c r="H2" s="7"/>
    </row>
    <row r="3" spans="1:8" ht="13" x14ac:dyDescent="0.2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</row>
    <row r="4" spans="1:8" ht="13" x14ac:dyDescent="0.2">
      <c r="A4" s="9" t="str">
        <f>"会計："&amp;設定!B4</f>
        <v>会計：一般会計等</v>
      </c>
      <c r="B4" s="9"/>
      <c r="C4" s="9"/>
      <c r="D4" s="9"/>
      <c r="E4" s="9"/>
      <c r="F4" s="9"/>
      <c r="G4" s="9"/>
      <c r="H4" s="7" t="s">
        <v>134</v>
      </c>
    </row>
    <row r="5" spans="1:8" ht="33" x14ac:dyDescent="0.2">
      <c r="A5" s="18" t="s">
        <v>80</v>
      </c>
      <c r="B5" s="19" t="s">
        <v>122</v>
      </c>
      <c r="C5" s="19" t="s">
        <v>121</v>
      </c>
      <c r="D5" s="19" t="s">
        <v>120</v>
      </c>
      <c r="E5" s="19" t="s">
        <v>151</v>
      </c>
      <c r="F5" s="19" t="s">
        <v>119</v>
      </c>
      <c r="G5" s="19" t="s">
        <v>118</v>
      </c>
      <c r="H5" s="19" t="s">
        <v>152</v>
      </c>
    </row>
    <row r="6" spans="1:8" x14ac:dyDescent="0.2">
      <c r="A6" s="6" t="s">
        <v>109</v>
      </c>
      <c r="B6" s="30">
        <f>SUM(B7:B15)</f>
        <v>25933396572</v>
      </c>
      <c r="C6" s="30">
        <f t="shared" ref="C6:H6" si="0">SUM(C7:C15)</f>
        <v>70077650</v>
      </c>
      <c r="D6" s="30">
        <f t="shared" si="0"/>
        <v>66544879</v>
      </c>
      <c r="E6" s="30">
        <f t="shared" si="0"/>
        <v>25936929343</v>
      </c>
      <c r="F6" s="30">
        <f t="shared" si="0"/>
        <v>12616189325</v>
      </c>
      <c r="G6" s="30">
        <f t="shared" si="0"/>
        <v>398643125</v>
      </c>
      <c r="H6" s="30">
        <f t="shared" si="0"/>
        <v>13320740018</v>
      </c>
    </row>
    <row r="7" spans="1:8" x14ac:dyDescent="0.2">
      <c r="A7" s="6" t="s">
        <v>103</v>
      </c>
      <c r="B7" s="30">
        <v>7919064591</v>
      </c>
      <c r="C7" s="30">
        <v>0</v>
      </c>
      <c r="D7" s="30">
        <v>24462379</v>
      </c>
      <c r="E7" s="30">
        <f>B7+C7-D7</f>
        <v>7894602212</v>
      </c>
      <c r="F7" s="30">
        <v>0</v>
      </c>
      <c r="G7" s="30">
        <v>0</v>
      </c>
      <c r="H7" s="30">
        <f>E7-F7</f>
        <v>7894602212</v>
      </c>
    </row>
    <row r="8" spans="1:8" x14ac:dyDescent="0.2">
      <c r="A8" s="6" t="s">
        <v>108</v>
      </c>
      <c r="B8" s="30">
        <v>0</v>
      </c>
      <c r="C8" s="30">
        <v>0</v>
      </c>
      <c r="D8" s="30">
        <v>0</v>
      </c>
      <c r="E8" s="30">
        <f t="shared" ref="E8:E15" si="1">B8+C8-D8</f>
        <v>0</v>
      </c>
      <c r="F8" s="30">
        <v>0</v>
      </c>
      <c r="G8" s="30">
        <v>0</v>
      </c>
      <c r="H8" s="30">
        <f t="shared" ref="H8:H15" si="2">E8-F8</f>
        <v>0</v>
      </c>
    </row>
    <row r="9" spans="1:8" x14ac:dyDescent="0.2">
      <c r="A9" s="6" t="s">
        <v>102</v>
      </c>
      <c r="B9" s="30">
        <v>16631686781</v>
      </c>
      <c r="C9" s="30">
        <v>56700050</v>
      </c>
      <c r="D9" s="30">
        <v>36428000</v>
      </c>
      <c r="E9" s="30">
        <f t="shared" si="1"/>
        <v>16651958831</v>
      </c>
      <c r="F9" s="30">
        <v>11596579922</v>
      </c>
      <c r="G9" s="30">
        <v>356538248</v>
      </c>
      <c r="H9" s="30">
        <f t="shared" si="2"/>
        <v>5055378909</v>
      </c>
    </row>
    <row r="10" spans="1:8" x14ac:dyDescent="0.2">
      <c r="A10" s="6" t="s">
        <v>101</v>
      </c>
      <c r="B10" s="30">
        <v>1375010700</v>
      </c>
      <c r="C10" s="30">
        <v>10022600</v>
      </c>
      <c r="D10" s="30">
        <v>0</v>
      </c>
      <c r="E10" s="30">
        <f t="shared" si="1"/>
        <v>1385033300</v>
      </c>
      <c r="F10" s="30">
        <v>1019609403</v>
      </c>
      <c r="G10" s="30">
        <v>42104877</v>
      </c>
      <c r="H10" s="30">
        <f t="shared" si="2"/>
        <v>365423897</v>
      </c>
    </row>
    <row r="11" spans="1:8" x14ac:dyDescent="0.2">
      <c r="A11" s="6" t="s">
        <v>107</v>
      </c>
      <c r="B11" s="30">
        <v>0</v>
      </c>
      <c r="C11" s="30">
        <v>0</v>
      </c>
      <c r="D11" s="30">
        <v>0</v>
      </c>
      <c r="E11" s="30">
        <f t="shared" si="1"/>
        <v>0</v>
      </c>
      <c r="F11" s="30">
        <v>0</v>
      </c>
      <c r="G11" s="30">
        <v>0</v>
      </c>
      <c r="H11" s="30">
        <f t="shared" si="2"/>
        <v>0</v>
      </c>
    </row>
    <row r="12" spans="1:8" x14ac:dyDescent="0.2">
      <c r="A12" s="6" t="s">
        <v>106</v>
      </c>
      <c r="B12" s="30">
        <v>0</v>
      </c>
      <c r="C12" s="30">
        <v>0</v>
      </c>
      <c r="D12" s="30">
        <v>0</v>
      </c>
      <c r="E12" s="30">
        <f t="shared" si="1"/>
        <v>0</v>
      </c>
      <c r="F12" s="30">
        <v>0</v>
      </c>
      <c r="G12" s="30">
        <v>0</v>
      </c>
      <c r="H12" s="30">
        <f t="shared" si="2"/>
        <v>0</v>
      </c>
    </row>
    <row r="13" spans="1:8" x14ac:dyDescent="0.2">
      <c r="A13" s="6" t="s">
        <v>105</v>
      </c>
      <c r="B13" s="30">
        <v>0</v>
      </c>
      <c r="C13" s="30">
        <v>0</v>
      </c>
      <c r="D13" s="30">
        <v>0</v>
      </c>
      <c r="E13" s="30">
        <f t="shared" si="1"/>
        <v>0</v>
      </c>
      <c r="F13" s="30">
        <v>0</v>
      </c>
      <c r="G13" s="30">
        <v>0</v>
      </c>
      <c r="H13" s="30">
        <f t="shared" si="2"/>
        <v>0</v>
      </c>
    </row>
    <row r="14" spans="1:8" x14ac:dyDescent="0.2">
      <c r="A14" s="6" t="s">
        <v>55</v>
      </c>
      <c r="B14" s="30">
        <v>0</v>
      </c>
      <c r="C14" s="30">
        <v>0</v>
      </c>
      <c r="D14" s="30">
        <v>0</v>
      </c>
      <c r="E14" s="30">
        <f t="shared" si="1"/>
        <v>0</v>
      </c>
      <c r="F14" s="30">
        <v>0</v>
      </c>
      <c r="G14" s="30">
        <v>0</v>
      </c>
      <c r="H14" s="30">
        <f t="shared" si="2"/>
        <v>0</v>
      </c>
    </row>
    <row r="15" spans="1:8" x14ac:dyDescent="0.2">
      <c r="A15" s="6" t="s">
        <v>100</v>
      </c>
      <c r="B15" s="30">
        <v>7634500</v>
      </c>
      <c r="C15" s="30">
        <v>3355000</v>
      </c>
      <c r="D15" s="30">
        <v>5654500</v>
      </c>
      <c r="E15" s="30">
        <f t="shared" si="1"/>
        <v>5335000</v>
      </c>
      <c r="F15" s="30">
        <v>0</v>
      </c>
      <c r="G15" s="30">
        <v>0</v>
      </c>
      <c r="H15" s="30">
        <f t="shared" si="2"/>
        <v>5335000</v>
      </c>
    </row>
    <row r="16" spans="1:8" x14ac:dyDescent="0.2">
      <c r="A16" s="6" t="s">
        <v>104</v>
      </c>
      <c r="B16" s="30">
        <f>SUM(B17:B21)</f>
        <v>7645764990</v>
      </c>
      <c r="C16" s="30">
        <f t="shared" ref="C16:G16" si="3">SUM(C17:C21)</f>
        <v>1</v>
      </c>
      <c r="D16" s="30">
        <f t="shared" si="3"/>
        <v>0</v>
      </c>
      <c r="E16" s="30">
        <f t="shared" si="3"/>
        <v>7645764991</v>
      </c>
      <c r="F16" s="30">
        <f t="shared" si="3"/>
        <v>4400439966</v>
      </c>
      <c r="G16" s="30">
        <f t="shared" si="3"/>
        <v>93299963</v>
      </c>
      <c r="H16" s="30">
        <f>SUM(H17:H21)</f>
        <v>3245325025</v>
      </c>
    </row>
    <row r="17" spans="1:8" x14ac:dyDescent="0.2">
      <c r="A17" s="6" t="s">
        <v>103</v>
      </c>
      <c r="B17" s="30">
        <v>2090146259</v>
      </c>
      <c r="C17" s="30">
        <v>1</v>
      </c>
      <c r="D17" s="30">
        <v>0</v>
      </c>
      <c r="E17" s="30">
        <f>B17+C17-D17</f>
        <v>2090146260</v>
      </c>
      <c r="F17" s="30">
        <v>0</v>
      </c>
      <c r="G17" s="30">
        <v>0</v>
      </c>
      <c r="H17" s="30">
        <f>E17-F17</f>
        <v>2090146260</v>
      </c>
    </row>
    <row r="18" spans="1:8" x14ac:dyDescent="0.2">
      <c r="A18" s="6" t="s">
        <v>102</v>
      </c>
      <c r="B18" s="30">
        <v>1728774</v>
      </c>
      <c r="C18" s="30">
        <v>0</v>
      </c>
      <c r="D18" s="30">
        <v>0</v>
      </c>
      <c r="E18" s="30">
        <f t="shared" ref="E18:E22" si="4">B18+C18-D18</f>
        <v>1728774</v>
      </c>
      <c r="F18" s="30">
        <v>54311</v>
      </c>
      <c r="G18" s="30">
        <v>50134</v>
      </c>
      <c r="H18" s="30">
        <f t="shared" ref="H18:H22" si="5">E18-F18</f>
        <v>1674463</v>
      </c>
    </row>
    <row r="19" spans="1:8" x14ac:dyDescent="0.2">
      <c r="A19" s="6" t="s">
        <v>101</v>
      </c>
      <c r="B19" s="30">
        <v>5553889957</v>
      </c>
      <c r="C19" s="30">
        <v>0</v>
      </c>
      <c r="D19" s="30">
        <v>0</v>
      </c>
      <c r="E19" s="30">
        <f t="shared" si="4"/>
        <v>5553889957</v>
      </c>
      <c r="F19" s="30">
        <v>4400385655</v>
      </c>
      <c r="G19" s="1">
        <v>93249829</v>
      </c>
      <c r="H19" s="30">
        <f t="shared" si="5"/>
        <v>1153504302</v>
      </c>
    </row>
    <row r="20" spans="1:8" x14ac:dyDescent="0.2">
      <c r="A20" s="6" t="s">
        <v>55</v>
      </c>
      <c r="B20" s="30">
        <v>0</v>
      </c>
      <c r="C20" s="30">
        <v>0</v>
      </c>
      <c r="D20" s="30">
        <v>0</v>
      </c>
      <c r="E20" s="30">
        <f t="shared" si="4"/>
        <v>0</v>
      </c>
      <c r="F20" s="30">
        <v>0</v>
      </c>
      <c r="G20" s="1">
        <v>0</v>
      </c>
      <c r="H20" s="30">
        <f t="shared" si="5"/>
        <v>0</v>
      </c>
    </row>
    <row r="21" spans="1:8" x14ac:dyDescent="0.2">
      <c r="A21" s="6" t="s">
        <v>100</v>
      </c>
      <c r="B21" s="30">
        <v>0</v>
      </c>
      <c r="C21" s="30">
        <v>0</v>
      </c>
      <c r="D21" s="30">
        <v>0</v>
      </c>
      <c r="E21" s="30">
        <f t="shared" si="4"/>
        <v>0</v>
      </c>
      <c r="F21" s="30">
        <v>0</v>
      </c>
      <c r="G21" s="1">
        <v>0</v>
      </c>
      <c r="H21" s="30">
        <f t="shared" si="5"/>
        <v>0</v>
      </c>
    </row>
    <row r="22" spans="1:8" x14ac:dyDescent="0.2">
      <c r="A22" s="6" t="s">
        <v>99</v>
      </c>
      <c r="B22" s="1">
        <v>730352634</v>
      </c>
      <c r="C22" s="1">
        <v>7036700</v>
      </c>
      <c r="D22" s="1">
        <v>32259558</v>
      </c>
      <c r="E22" s="30">
        <f t="shared" si="4"/>
        <v>705129776</v>
      </c>
      <c r="F22" s="1">
        <v>602445792</v>
      </c>
      <c r="G22" s="1">
        <v>47274357</v>
      </c>
      <c r="H22" s="30">
        <f t="shared" si="5"/>
        <v>102683984</v>
      </c>
    </row>
    <row r="23" spans="1:8" x14ac:dyDescent="0.2">
      <c r="A23" s="6" t="s">
        <v>10</v>
      </c>
      <c r="B23" s="30">
        <f t="shared" ref="B23:G23" si="6">B6+B16+B22</f>
        <v>34309514196</v>
      </c>
      <c r="C23" s="30">
        <f t="shared" si="6"/>
        <v>77114351</v>
      </c>
      <c r="D23" s="30">
        <f t="shared" si="6"/>
        <v>98804437</v>
      </c>
      <c r="E23" s="30">
        <f t="shared" si="6"/>
        <v>34287824110</v>
      </c>
      <c r="F23" s="30">
        <f t="shared" si="6"/>
        <v>17619075083</v>
      </c>
      <c r="G23" s="30">
        <f t="shared" si="6"/>
        <v>539217445</v>
      </c>
      <c r="H23" s="30">
        <f>H6+H16+H22</f>
        <v>16668749027</v>
      </c>
    </row>
  </sheetData>
  <phoneticPr fontId="6"/>
  <conditionalFormatting sqref="A6:H23">
    <cfRule type="expression" dxfId="59" priority="1" stopIfTrue="1">
      <formula>$H$4="（単位：百万円）"</formula>
    </cfRule>
    <cfRule type="expression" dxfId="58" priority="2" stopIfTrue="1">
      <formula>$H$4="（単位：円）"</formula>
    </cfRule>
    <cfRule type="expression" dxfId="57" priority="3" stopIfTrue="1">
      <formula>$H$4="（単位：千円）"</formula>
    </cfRule>
  </conditionalFormatting>
  <dataValidations count="1">
    <dataValidation type="list" allowBlank="1" showInputMessage="1" showErrorMessage="1" sqref="H4" xr:uid="{20DC5D8D-0A7B-497F-A502-2E9170574892}">
      <formula1>"（単位：円）,（単位：千円）,（単位：百万円）"</formula1>
    </dataValidation>
  </dataValidations>
  <pageMargins left="1" right="1" top="1" bottom="1" header="0.5" footer="0.5"/>
  <pageSetup paperSize="9" scale="80" orientation="landscape" r:id="rId1"/>
  <ignoredErrors>
    <ignoredError sqref="B16:D16" formulaRange="1"/>
    <ignoredError sqref="E16:G16" formula="1" formulaRange="1"/>
    <ignoredError sqref="H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43B-A3D1-4AA4-B6B0-F7CB214A6E2E}">
  <sheetPr codeName="Sheet3">
    <pageSetUpPr fitToPage="1"/>
  </sheetPr>
  <dimension ref="A1:I23"/>
  <sheetViews>
    <sheetView zoomScale="86" zoomScaleNormal="70" workbookViewId="0">
      <selection activeCell="J20" sqref="J20"/>
    </sheetView>
  </sheetViews>
  <sheetFormatPr defaultColWidth="8.83203125" defaultRowHeight="11" x14ac:dyDescent="0.2"/>
  <cols>
    <col min="1" max="1" width="30.83203125" style="5" customWidth="1"/>
    <col min="2" max="11" width="15.83203125" style="5" customWidth="1"/>
    <col min="12" max="16384" width="8.83203125" style="5"/>
  </cols>
  <sheetData>
    <row r="1" spans="1:9" ht="21" x14ac:dyDescent="0.2">
      <c r="A1" s="31" t="s">
        <v>117</v>
      </c>
      <c r="B1" s="31"/>
      <c r="C1" s="31"/>
      <c r="D1" s="31"/>
      <c r="E1" s="31"/>
      <c r="F1" s="31"/>
      <c r="G1" s="31"/>
      <c r="H1" s="31"/>
      <c r="I1" s="31"/>
    </row>
    <row r="2" spans="1:9" ht="13" x14ac:dyDescent="0.2">
      <c r="A2" s="9" t="str">
        <f>"自治体名："&amp;自治体名</f>
        <v>自治体名：忠岡町</v>
      </c>
      <c r="B2" s="9"/>
      <c r="C2" s="9"/>
      <c r="D2" s="9"/>
      <c r="E2" s="9"/>
      <c r="F2" s="9"/>
      <c r="G2" s="9"/>
      <c r="H2" s="9"/>
      <c r="I2" s="7"/>
    </row>
    <row r="3" spans="1:9" ht="13" x14ac:dyDescent="0.2">
      <c r="A3" s="9" t="str">
        <f>"年度："&amp;年度</f>
        <v>年度：令和６年度</v>
      </c>
      <c r="B3" s="9"/>
      <c r="C3" s="9"/>
      <c r="D3" s="9"/>
      <c r="E3" s="9"/>
      <c r="F3" s="9"/>
      <c r="G3" s="9"/>
      <c r="H3" s="9"/>
      <c r="I3" s="9"/>
    </row>
    <row r="4" spans="1:9" ht="13" x14ac:dyDescent="0.2">
      <c r="A4" s="9" t="str">
        <f>"会計："&amp;設定!B4</f>
        <v>会計：一般会計等</v>
      </c>
      <c r="B4" s="9"/>
      <c r="C4" s="9"/>
      <c r="D4" s="9"/>
      <c r="E4" s="9"/>
      <c r="F4" s="9"/>
      <c r="G4" s="9"/>
      <c r="H4" s="9"/>
      <c r="I4" s="7" t="str">
        <f>単位</f>
        <v>（単位：円）</v>
      </c>
    </row>
    <row r="5" spans="1:9" ht="22" x14ac:dyDescent="0.2">
      <c r="A5" s="18" t="s">
        <v>80</v>
      </c>
      <c r="B5" s="19" t="s">
        <v>116</v>
      </c>
      <c r="C5" s="18" t="s">
        <v>115</v>
      </c>
      <c r="D5" s="18" t="s">
        <v>114</v>
      </c>
      <c r="E5" s="18" t="s">
        <v>113</v>
      </c>
      <c r="F5" s="18" t="s">
        <v>112</v>
      </c>
      <c r="G5" s="18" t="s">
        <v>111</v>
      </c>
      <c r="H5" s="18" t="s">
        <v>110</v>
      </c>
      <c r="I5" s="18" t="s">
        <v>10</v>
      </c>
    </row>
    <row r="6" spans="1:9" x14ac:dyDescent="0.2">
      <c r="A6" s="6" t="s">
        <v>109</v>
      </c>
      <c r="B6" s="30">
        <f>SUM(B7:B15)</f>
        <v>511031584</v>
      </c>
      <c r="C6" s="30">
        <f t="shared" ref="C6:I6" si="0">SUM(C7:C15)</f>
        <v>6315978197</v>
      </c>
      <c r="D6" s="30">
        <f t="shared" si="0"/>
        <v>607280406</v>
      </c>
      <c r="E6" s="30">
        <f t="shared" si="0"/>
        <v>1276881739</v>
      </c>
      <c r="F6" s="30">
        <f t="shared" si="0"/>
        <v>4323463</v>
      </c>
      <c r="G6" s="30">
        <f t="shared" si="0"/>
        <v>630063209</v>
      </c>
      <c r="H6" s="30">
        <f t="shared" si="0"/>
        <v>3975181420</v>
      </c>
      <c r="I6" s="30">
        <f t="shared" si="0"/>
        <v>13320740018</v>
      </c>
    </row>
    <row r="7" spans="1:9" x14ac:dyDescent="0.2">
      <c r="A7" s="6" t="s">
        <v>103</v>
      </c>
      <c r="B7" s="30">
        <v>484582722</v>
      </c>
      <c r="C7" s="30">
        <v>3739001082</v>
      </c>
      <c r="D7" s="30">
        <v>433121053</v>
      </c>
      <c r="E7" s="30">
        <v>771249506</v>
      </c>
      <c r="F7" s="30" t="s">
        <v>139</v>
      </c>
      <c r="G7" s="30">
        <v>51702764</v>
      </c>
      <c r="H7" s="30">
        <v>2414945085</v>
      </c>
      <c r="I7" s="30">
        <f>SUM(B7:H7)</f>
        <v>7894602212</v>
      </c>
    </row>
    <row r="8" spans="1:9" x14ac:dyDescent="0.2">
      <c r="A8" s="6" t="s">
        <v>108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f t="shared" ref="I8:I15" si="1">SUM(B8:H8)</f>
        <v>0</v>
      </c>
    </row>
    <row r="9" spans="1:9" x14ac:dyDescent="0.2">
      <c r="A9" s="6" t="s">
        <v>102</v>
      </c>
      <c r="B9" s="30">
        <v>758968</v>
      </c>
      <c r="C9" s="30">
        <v>2505379503</v>
      </c>
      <c r="D9" s="30">
        <v>149538414</v>
      </c>
      <c r="E9" s="30">
        <v>483983826</v>
      </c>
      <c r="F9" s="30">
        <v>4323463</v>
      </c>
      <c r="G9" s="30">
        <v>570103658</v>
      </c>
      <c r="H9" s="30">
        <v>1341291077</v>
      </c>
      <c r="I9" s="30">
        <f t="shared" si="1"/>
        <v>5055378909</v>
      </c>
    </row>
    <row r="10" spans="1:9" x14ac:dyDescent="0.2">
      <c r="A10" s="6" t="s">
        <v>101</v>
      </c>
      <c r="B10" s="1">
        <v>25689894</v>
      </c>
      <c r="C10" s="1">
        <v>66262612</v>
      </c>
      <c r="D10" s="1">
        <v>24620939</v>
      </c>
      <c r="E10" s="1">
        <v>21648407</v>
      </c>
      <c r="F10" s="1" t="s">
        <v>139</v>
      </c>
      <c r="G10" s="1">
        <v>8256787</v>
      </c>
      <c r="H10" s="1">
        <v>218945258</v>
      </c>
      <c r="I10" s="30">
        <f>SUM(B10:H10)</f>
        <v>365423897</v>
      </c>
    </row>
    <row r="11" spans="1:9" x14ac:dyDescent="0.2">
      <c r="A11" s="6" t="s">
        <v>107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si="1"/>
        <v>0</v>
      </c>
    </row>
    <row r="12" spans="1:9" x14ac:dyDescent="0.2">
      <c r="A12" s="6" t="s">
        <v>106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f t="shared" si="1"/>
        <v>0</v>
      </c>
    </row>
    <row r="13" spans="1:9" x14ac:dyDescent="0.2">
      <c r="A13" s="6" t="s">
        <v>105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f t="shared" si="1"/>
        <v>0</v>
      </c>
    </row>
    <row r="14" spans="1:9" x14ac:dyDescent="0.2">
      <c r="A14" s="6" t="s">
        <v>55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</row>
    <row r="15" spans="1:9" x14ac:dyDescent="0.2">
      <c r="A15" s="6" t="s">
        <v>100</v>
      </c>
      <c r="B15" s="30"/>
      <c r="C15" s="30">
        <v>5335000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f t="shared" si="1"/>
        <v>5335000</v>
      </c>
    </row>
    <row r="16" spans="1:9" x14ac:dyDescent="0.2">
      <c r="A16" s="6" t="s">
        <v>104</v>
      </c>
      <c r="B16" s="30">
        <f>SUM(B17:B21)</f>
        <v>1853399545</v>
      </c>
      <c r="C16" s="30">
        <f t="shared" ref="C16:H16" si="2">SUM(C17:C21)</f>
        <v>1180733299</v>
      </c>
      <c r="D16" s="30">
        <f t="shared" si="2"/>
        <v>205473808</v>
      </c>
      <c r="E16" s="30">
        <f t="shared" si="2"/>
        <v>0</v>
      </c>
      <c r="F16" s="30">
        <f t="shared" si="2"/>
        <v>0</v>
      </c>
      <c r="G16" s="30">
        <f t="shared" si="2"/>
        <v>5718373</v>
      </c>
      <c r="H16" s="30">
        <f t="shared" si="2"/>
        <v>0</v>
      </c>
      <c r="I16" s="30">
        <f>SUM(I17:I21)</f>
        <v>3245325025</v>
      </c>
    </row>
    <row r="17" spans="1:9" x14ac:dyDescent="0.2">
      <c r="A17" s="6" t="s">
        <v>103</v>
      </c>
      <c r="B17" s="30">
        <v>770695748</v>
      </c>
      <c r="C17" s="30">
        <v>1179058836</v>
      </c>
      <c r="D17" s="30">
        <v>134673303</v>
      </c>
      <c r="E17" s="30">
        <v>0</v>
      </c>
      <c r="F17" s="30">
        <v>0</v>
      </c>
      <c r="G17" s="30">
        <v>5718373</v>
      </c>
      <c r="H17" s="30">
        <v>0</v>
      </c>
      <c r="I17" s="30">
        <f>SUM(B17:H17)</f>
        <v>2090146260</v>
      </c>
    </row>
    <row r="18" spans="1:9" x14ac:dyDescent="0.2">
      <c r="A18" s="6" t="s">
        <v>102</v>
      </c>
      <c r="B18" s="30">
        <v>0</v>
      </c>
      <c r="C18" s="30">
        <v>1674463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ref="I18:I22" si="3">SUM(B18:H18)</f>
        <v>1674463</v>
      </c>
    </row>
    <row r="19" spans="1:9" x14ac:dyDescent="0.2">
      <c r="A19" s="6" t="s">
        <v>101</v>
      </c>
      <c r="B19" s="30">
        <v>1082703797</v>
      </c>
      <c r="C19" s="30">
        <v>0</v>
      </c>
      <c r="D19" s="30">
        <v>70800505</v>
      </c>
      <c r="E19" s="30">
        <v>0</v>
      </c>
      <c r="F19" s="30">
        <v>0</v>
      </c>
      <c r="G19" s="30">
        <v>0</v>
      </c>
      <c r="H19" s="30">
        <v>0</v>
      </c>
      <c r="I19" s="30">
        <f t="shared" si="3"/>
        <v>1153504302</v>
      </c>
    </row>
    <row r="20" spans="1:9" x14ac:dyDescent="0.2">
      <c r="A20" s="6" t="s">
        <v>55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f t="shared" si="3"/>
        <v>0</v>
      </c>
    </row>
    <row r="21" spans="1:9" x14ac:dyDescent="0.2">
      <c r="A21" s="6" t="s">
        <v>100</v>
      </c>
      <c r="B21" s="1"/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30">
        <f t="shared" si="3"/>
        <v>0</v>
      </c>
    </row>
    <row r="22" spans="1:9" x14ac:dyDescent="0.2">
      <c r="A22" s="6" t="s">
        <v>99</v>
      </c>
      <c r="B22" s="30">
        <v>0</v>
      </c>
      <c r="C22" s="30">
        <v>7540435</v>
      </c>
      <c r="D22" s="30">
        <v>3</v>
      </c>
      <c r="E22" s="30">
        <v>996000</v>
      </c>
      <c r="F22" s="30">
        <v>0</v>
      </c>
      <c r="G22" s="30">
        <v>83897874</v>
      </c>
      <c r="H22" s="30">
        <v>10249672</v>
      </c>
      <c r="I22" s="30">
        <f t="shared" si="3"/>
        <v>102683984</v>
      </c>
    </row>
    <row r="23" spans="1:9" x14ac:dyDescent="0.2">
      <c r="A23" s="6" t="s">
        <v>10</v>
      </c>
      <c r="B23" s="30">
        <f>B6+B16+B22</f>
        <v>2364431129</v>
      </c>
      <c r="C23" s="30">
        <f t="shared" ref="C23:H23" si="4">C6+C16+C22</f>
        <v>7504251931</v>
      </c>
      <c r="D23" s="30">
        <f t="shared" si="4"/>
        <v>812754217</v>
      </c>
      <c r="E23" s="30">
        <f t="shared" si="4"/>
        <v>1277877739</v>
      </c>
      <c r="F23" s="30">
        <f t="shared" si="4"/>
        <v>4323463</v>
      </c>
      <c r="G23" s="30">
        <f t="shared" si="4"/>
        <v>719679456</v>
      </c>
      <c r="H23" s="30">
        <f t="shared" si="4"/>
        <v>3985431092</v>
      </c>
      <c r="I23" s="30">
        <f>I6+I16+I22</f>
        <v>16668749027</v>
      </c>
    </row>
  </sheetData>
  <phoneticPr fontId="6"/>
  <conditionalFormatting sqref="A6:I23">
    <cfRule type="expression" dxfId="56" priority="43" stopIfTrue="1">
      <formula>$I$4="（単位：百万円）"</formula>
    </cfRule>
    <cfRule type="expression" dxfId="55" priority="44" stopIfTrue="1">
      <formula>$I$4="（単位：円）"</formula>
    </cfRule>
    <cfRule type="expression" dxfId="54" priority="45" stopIfTrue="1">
      <formula>$I$4="（単位：千円）"</formula>
    </cfRule>
  </conditionalFormatting>
  <dataValidations count="1">
    <dataValidation type="list" allowBlank="1" showInputMessage="1" showErrorMessage="1" sqref="I4" xr:uid="{9549F0ED-A778-44AE-8D04-7A09DE959448}">
      <formula1>"（単位：円）,（単位：千円）,（単位：百万円）"</formula1>
    </dataValidation>
  </dataValidations>
  <pageMargins left="1" right="1" top="1" bottom="1" header="0.5" footer="0.5"/>
  <pageSetup paperSize="9" scale="72" orientation="landscape" r:id="rId1"/>
  <ignoredErrors>
    <ignoredError sqref="B16:H16" formulaRange="1"/>
    <ignoredError sqref="I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40"/>
  <sheetViews>
    <sheetView topLeftCell="A7" zoomScale="91" zoomScaleNormal="70" workbookViewId="0">
      <selection activeCell="A51" sqref="A51"/>
    </sheetView>
  </sheetViews>
  <sheetFormatPr defaultColWidth="8.83203125" defaultRowHeight="11" x14ac:dyDescent="0.2"/>
  <cols>
    <col min="1" max="1" width="56" style="5" bestFit="1" customWidth="1"/>
    <col min="2" max="11" width="15.33203125" style="5" customWidth="1"/>
    <col min="12" max="16384" width="8.83203125" style="5"/>
  </cols>
  <sheetData>
    <row r="1" spans="1:10" ht="21" x14ac:dyDescent="0.3">
      <c r="A1" s="8" t="s">
        <v>0</v>
      </c>
    </row>
    <row r="2" spans="1:10" ht="13" x14ac:dyDescent="0.2">
      <c r="A2" s="9" t="str">
        <f>"自治体名："&amp;自治体名</f>
        <v>自治体名：忠岡町</v>
      </c>
    </row>
    <row r="3" spans="1:10" ht="13" x14ac:dyDescent="0.2">
      <c r="A3" s="9" t="str">
        <f>"年度："&amp;年度</f>
        <v>年度：令和６年度</v>
      </c>
    </row>
    <row r="4" spans="1:10" x14ac:dyDescent="0.2">
      <c r="A4" s="5" t="str">
        <f>"会計："&amp;設定!B4</f>
        <v>会計：一般会計等</v>
      </c>
    </row>
    <row r="5" spans="1:10" ht="13" x14ac:dyDescent="0.2">
      <c r="A5" s="13" t="s">
        <v>1</v>
      </c>
      <c r="H5" s="7" t="str">
        <f>単位</f>
        <v>（単位：円）</v>
      </c>
    </row>
    <row r="6" spans="1:10" ht="37.5" customHeight="1" x14ac:dyDescent="0.2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10" ht="18" customHeight="1" x14ac:dyDescent="0.2">
      <c r="A7" s="6"/>
      <c r="B7" s="30"/>
      <c r="C7" s="30"/>
      <c r="D7" s="32">
        <f>B7*C7</f>
        <v>0</v>
      </c>
      <c r="E7" s="32"/>
      <c r="F7" s="32">
        <f>B7*E7</f>
        <v>0</v>
      </c>
      <c r="G7" s="32">
        <f>D7-F7</f>
        <v>0</v>
      </c>
      <c r="H7" s="32">
        <f t="shared" ref="H7" si="0">G7</f>
        <v>0</v>
      </c>
    </row>
    <row r="8" spans="1:10" ht="18" customHeight="1" x14ac:dyDescent="0.2">
      <c r="A8" s="4" t="s">
        <v>10</v>
      </c>
      <c r="B8" s="32">
        <f t="shared" ref="B8:H8" si="1">SUM(B7:B7)</f>
        <v>0</v>
      </c>
      <c r="C8" s="32">
        <f t="shared" si="1"/>
        <v>0</v>
      </c>
      <c r="D8" s="32">
        <f t="shared" si="1"/>
        <v>0</v>
      </c>
      <c r="E8" s="32">
        <f t="shared" si="1"/>
        <v>0</v>
      </c>
      <c r="F8" s="32">
        <f t="shared" si="1"/>
        <v>0</v>
      </c>
      <c r="G8" s="32">
        <f t="shared" si="1"/>
        <v>0</v>
      </c>
      <c r="H8" s="32">
        <f t="shared" si="1"/>
        <v>0</v>
      </c>
    </row>
    <row r="10" spans="1:10" ht="13" x14ac:dyDescent="0.2">
      <c r="A10" s="13" t="s">
        <v>11</v>
      </c>
      <c r="J10" s="7" t="str">
        <f>単位</f>
        <v>（単位：円）</v>
      </c>
    </row>
    <row r="11" spans="1:10" ht="37.5" customHeight="1" x14ac:dyDescent="0.2">
      <c r="A11" s="2" t="s">
        <v>12</v>
      </c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9</v>
      </c>
    </row>
    <row r="12" spans="1:10" ht="18" customHeight="1" x14ac:dyDescent="0.2">
      <c r="A12" s="6" t="s">
        <v>154</v>
      </c>
      <c r="B12" s="32">
        <v>160000000</v>
      </c>
      <c r="C12" s="32">
        <v>10711707732</v>
      </c>
      <c r="D12" s="32">
        <v>7887125088</v>
      </c>
      <c r="E12" s="32">
        <f>C12-D12</f>
        <v>2824582644</v>
      </c>
      <c r="F12" s="32">
        <v>2824582644</v>
      </c>
      <c r="G12" s="29">
        <f>IFERROR(B12/F12,0)</f>
        <v>5.6645536762704826E-2</v>
      </c>
      <c r="H12" s="32">
        <f t="shared" ref="H12:H17" si="2">ROUNDDOWN(E12*G12,0)</f>
        <v>160000000</v>
      </c>
      <c r="I12" s="32">
        <f t="shared" ref="I12:I17" si="3">IF(H12&gt;0,IF(B12*0.7&gt;H12,B12-H12,0),0)</f>
        <v>0</v>
      </c>
      <c r="J12" s="32">
        <f t="shared" ref="J12:J17" si="4">B12</f>
        <v>160000000</v>
      </c>
    </row>
    <row r="13" spans="1:10" ht="18" hidden="1" customHeight="1" x14ac:dyDescent="0.2">
      <c r="A13" s="6"/>
      <c r="B13" s="30"/>
      <c r="C13" s="30"/>
      <c r="D13" s="30"/>
      <c r="E13" s="32">
        <f t="shared" ref="E13:E17" si="5">C13-D13</f>
        <v>0</v>
      </c>
      <c r="F13" s="32"/>
      <c r="G13" s="29">
        <f t="shared" ref="G13:G17" si="6">IFERROR(B13/F13,0)</f>
        <v>0</v>
      </c>
      <c r="H13" s="32">
        <f t="shared" si="2"/>
        <v>0</v>
      </c>
      <c r="I13" s="32">
        <f t="shared" si="3"/>
        <v>0</v>
      </c>
      <c r="J13" s="32">
        <f t="shared" si="4"/>
        <v>0</v>
      </c>
    </row>
    <row r="14" spans="1:10" ht="18" hidden="1" customHeight="1" x14ac:dyDescent="0.2">
      <c r="A14" s="6"/>
      <c r="B14" s="32"/>
      <c r="C14" s="32"/>
      <c r="D14" s="32"/>
      <c r="E14" s="32">
        <f t="shared" si="5"/>
        <v>0</v>
      </c>
      <c r="F14" s="32"/>
      <c r="G14" s="29">
        <f t="shared" si="6"/>
        <v>0</v>
      </c>
      <c r="H14" s="32">
        <f t="shared" si="2"/>
        <v>0</v>
      </c>
      <c r="I14" s="32">
        <f t="shared" si="3"/>
        <v>0</v>
      </c>
      <c r="J14" s="32">
        <f t="shared" si="4"/>
        <v>0</v>
      </c>
    </row>
    <row r="15" spans="1:10" ht="18" hidden="1" customHeight="1" x14ac:dyDescent="0.2">
      <c r="A15" s="6"/>
      <c r="B15" s="30"/>
      <c r="C15" s="30"/>
      <c r="D15" s="30"/>
      <c r="E15" s="32">
        <f t="shared" si="5"/>
        <v>0</v>
      </c>
      <c r="F15" s="32"/>
      <c r="G15" s="29">
        <f t="shared" si="6"/>
        <v>0</v>
      </c>
      <c r="H15" s="32">
        <f t="shared" si="2"/>
        <v>0</v>
      </c>
      <c r="I15" s="32">
        <f t="shared" si="3"/>
        <v>0</v>
      </c>
      <c r="J15" s="32">
        <f t="shared" si="4"/>
        <v>0</v>
      </c>
    </row>
    <row r="16" spans="1:10" ht="18" hidden="1" customHeight="1" x14ac:dyDescent="0.2">
      <c r="A16" s="6"/>
      <c r="B16" s="32"/>
      <c r="C16" s="32"/>
      <c r="D16" s="32"/>
      <c r="E16" s="32">
        <f t="shared" si="5"/>
        <v>0</v>
      </c>
      <c r="F16" s="32"/>
      <c r="G16" s="29">
        <f t="shared" si="6"/>
        <v>0</v>
      </c>
      <c r="H16" s="32">
        <f>ROUNDDOWN(E16*G16,0)</f>
        <v>0</v>
      </c>
      <c r="I16" s="32">
        <f t="shared" si="3"/>
        <v>0</v>
      </c>
      <c r="J16" s="32">
        <f t="shared" si="4"/>
        <v>0</v>
      </c>
    </row>
    <row r="17" spans="1:11" ht="18" hidden="1" customHeight="1" x14ac:dyDescent="0.2">
      <c r="A17" s="6"/>
      <c r="B17" s="30"/>
      <c r="C17" s="30"/>
      <c r="D17" s="30"/>
      <c r="E17" s="32">
        <f t="shared" si="5"/>
        <v>0</v>
      </c>
      <c r="F17" s="32"/>
      <c r="G17" s="29">
        <f t="shared" si="6"/>
        <v>0</v>
      </c>
      <c r="H17" s="32">
        <f t="shared" si="2"/>
        <v>0</v>
      </c>
      <c r="I17" s="32">
        <f t="shared" si="3"/>
        <v>0</v>
      </c>
      <c r="J17" s="32">
        <f t="shared" si="4"/>
        <v>0</v>
      </c>
    </row>
    <row r="18" spans="1:11" ht="18" customHeight="1" x14ac:dyDescent="0.2">
      <c r="A18" s="4" t="s">
        <v>10</v>
      </c>
      <c r="B18" s="32">
        <f>SUM(B12:B17)</f>
        <v>160000000</v>
      </c>
      <c r="C18" s="32">
        <f>SUM(C12:C17)</f>
        <v>10711707732</v>
      </c>
      <c r="D18" s="32">
        <f>SUM(D12:D17)</f>
        <v>7887125088</v>
      </c>
      <c r="E18" s="32">
        <f>SUM(E12:E17)</f>
        <v>2824582644</v>
      </c>
      <c r="F18" s="32">
        <f>SUM(F12:F17)</f>
        <v>2824582644</v>
      </c>
      <c r="G18" s="1" t="s">
        <v>127</v>
      </c>
      <c r="H18" s="32">
        <f>SUM(H12:H17)</f>
        <v>160000000</v>
      </c>
      <c r="I18" s="32">
        <f>SUM(I12:I17)</f>
        <v>0</v>
      </c>
      <c r="J18" s="32">
        <f>SUM(J12:J17)</f>
        <v>160000000</v>
      </c>
    </row>
    <row r="20" spans="1:11" ht="13" x14ac:dyDescent="0.2">
      <c r="A20" s="13" t="s">
        <v>21</v>
      </c>
      <c r="K20" s="7" t="str">
        <f>単位</f>
        <v>（単位：円）</v>
      </c>
    </row>
    <row r="21" spans="1:11" ht="37.5" customHeight="1" x14ac:dyDescent="0.2">
      <c r="A21" s="2" t="s">
        <v>12</v>
      </c>
      <c r="B21" s="3" t="s">
        <v>22</v>
      </c>
      <c r="C21" s="3" t="s">
        <v>14</v>
      </c>
      <c r="D21" s="3" t="s">
        <v>15</v>
      </c>
      <c r="E21" s="3" t="s">
        <v>16</v>
      </c>
      <c r="F21" s="3" t="s">
        <v>17</v>
      </c>
      <c r="G21" s="3" t="s">
        <v>18</v>
      </c>
      <c r="H21" s="3" t="s">
        <v>19</v>
      </c>
      <c r="I21" s="3" t="s">
        <v>23</v>
      </c>
      <c r="J21" s="3" t="s">
        <v>24</v>
      </c>
      <c r="K21" s="3" t="s">
        <v>9</v>
      </c>
    </row>
    <row r="22" spans="1:11" ht="18" customHeight="1" x14ac:dyDescent="0.2">
      <c r="A22" s="6" t="s">
        <v>155</v>
      </c>
      <c r="B22" s="32">
        <v>46463</v>
      </c>
      <c r="C22" s="32">
        <v>344489317</v>
      </c>
      <c r="D22" s="32">
        <v>6247384</v>
      </c>
      <c r="E22" s="32">
        <f t="shared" ref="E22:F39" si="7">C22-D22</f>
        <v>338241933</v>
      </c>
      <c r="F22" s="32">
        <v>142997226</v>
      </c>
      <c r="G22" s="29">
        <f t="shared" ref="G22:G39" si="8">IFERROR(B22/F22,0)</f>
        <v>3.2492238695595394E-4</v>
      </c>
      <c r="H22" s="32">
        <f t="shared" ref="H22:H39" si="9">ROUNDDOWN(E22*G22,0)</f>
        <v>109902</v>
      </c>
      <c r="I22" s="32">
        <f t="shared" ref="I22:I39" si="10">IF(H22&gt;0,IF(B22*0.7&gt;H22,B22-H22,0),0)</f>
        <v>0</v>
      </c>
      <c r="J22" s="32">
        <f t="shared" ref="J22:J39" si="11">B22-I22</f>
        <v>46463</v>
      </c>
      <c r="K22" s="32">
        <f t="shared" ref="K22:K39" si="12">B22</f>
        <v>46463</v>
      </c>
    </row>
    <row r="23" spans="1:11" ht="18" customHeight="1" x14ac:dyDescent="0.2">
      <c r="A23" s="6" t="s">
        <v>156</v>
      </c>
      <c r="B23" s="32">
        <v>296000</v>
      </c>
      <c r="C23" s="32">
        <v>1997755186</v>
      </c>
      <c r="D23" s="32">
        <v>11130756</v>
      </c>
      <c r="E23" s="32">
        <f t="shared" si="7"/>
        <v>1986624430</v>
      </c>
      <c r="F23" s="32">
        <v>1803163600</v>
      </c>
      <c r="G23" s="29">
        <f t="shared" si="8"/>
        <v>1.6415593127545386E-4</v>
      </c>
      <c r="H23" s="32">
        <f t="shared" si="9"/>
        <v>326116</v>
      </c>
      <c r="I23" s="32">
        <f t="shared" si="10"/>
        <v>0</v>
      </c>
      <c r="J23" s="32">
        <f t="shared" si="11"/>
        <v>296000</v>
      </c>
      <c r="K23" s="32">
        <f t="shared" si="12"/>
        <v>296000</v>
      </c>
    </row>
    <row r="24" spans="1:11" ht="18" customHeight="1" x14ac:dyDescent="0.2">
      <c r="A24" s="6" t="s">
        <v>157</v>
      </c>
      <c r="B24" s="32">
        <v>104000</v>
      </c>
      <c r="C24" s="32">
        <v>1839531685</v>
      </c>
      <c r="D24" s="32">
        <v>119952896</v>
      </c>
      <c r="E24" s="32">
        <f t="shared" si="7"/>
        <v>1719578789</v>
      </c>
      <c r="F24" s="32">
        <v>502000000</v>
      </c>
      <c r="G24" s="29">
        <f t="shared" si="8"/>
        <v>2.0717131474103586E-4</v>
      </c>
      <c r="H24" s="32">
        <f t="shared" si="9"/>
        <v>356247</v>
      </c>
      <c r="I24" s="32">
        <f t="shared" si="10"/>
        <v>0</v>
      </c>
      <c r="J24" s="32">
        <f t="shared" si="11"/>
        <v>104000</v>
      </c>
      <c r="K24" s="32">
        <f t="shared" si="12"/>
        <v>104000</v>
      </c>
    </row>
    <row r="25" spans="1:11" ht="18" customHeight="1" x14ac:dyDescent="0.2">
      <c r="A25" s="6" t="s">
        <v>158</v>
      </c>
      <c r="B25" s="32">
        <v>1600000</v>
      </c>
      <c r="C25" s="32">
        <v>23893823000000</v>
      </c>
      <c r="D25" s="32">
        <v>23444803000000</v>
      </c>
      <c r="E25" s="32">
        <f t="shared" si="7"/>
        <v>449020000000</v>
      </c>
      <c r="F25" s="32">
        <v>16602000000</v>
      </c>
      <c r="G25" s="29">
        <f t="shared" si="8"/>
        <v>9.6373930851704616E-5</v>
      </c>
      <c r="H25" s="32">
        <f t="shared" si="9"/>
        <v>43273822</v>
      </c>
      <c r="I25" s="32">
        <f>IF(H25&gt;0,IF(B25*0.7&gt;H25,B25-H25,0),0)</f>
        <v>0</v>
      </c>
      <c r="J25" s="32">
        <f t="shared" si="11"/>
        <v>1600000</v>
      </c>
      <c r="K25" s="32">
        <f t="shared" si="12"/>
        <v>1600000</v>
      </c>
    </row>
    <row r="26" spans="1:11" ht="18" customHeight="1" x14ac:dyDescent="0.2">
      <c r="A26" s="6" t="s">
        <v>159</v>
      </c>
      <c r="B26" s="32">
        <v>11865</v>
      </c>
      <c r="C26" s="32">
        <v>7037852</v>
      </c>
      <c r="D26" s="32">
        <v>261057</v>
      </c>
      <c r="E26" s="32">
        <f t="shared" si="7"/>
        <v>6776795</v>
      </c>
      <c r="F26" s="32">
        <v>5650000</v>
      </c>
      <c r="G26" s="29">
        <f t="shared" si="8"/>
        <v>2.0999999999999999E-3</v>
      </c>
      <c r="H26" s="32">
        <f t="shared" si="9"/>
        <v>14231</v>
      </c>
      <c r="I26" s="32">
        <f t="shared" si="10"/>
        <v>0</v>
      </c>
      <c r="J26" s="32">
        <f t="shared" si="11"/>
        <v>11865</v>
      </c>
      <c r="K26" s="32">
        <f t="shared" si="12"/>
        <v>11865</v>
      </c>
    </row>
    <row r="27" spans="1:11" ht="18" customHeight="1" x14ac:dyDescent="0.2">
      <c r="A27" s="6" t="s">
        <v>160</v>
      </c>
      <c r="B27" s="32">
        <v>100000</v>
      </c>
      <c r="C27" s="32">
        <v>44002457892</v>
      </c>
      <c r="D27" s="32">
        <v>27798204432</v>
      </c>
      <c r="E27" s="32">
        <f t="shared" si="7"/>
        <v>16204253460</v>
      </c>
      <c r="F27" s="32">
        <v>137000000</v>
      </c>
      <c r="G27" s="29">
        <f t="shared" si="8"/>
        <v>7.2992700729927003E-4</v>
      </c>
      <c r="H27" s="32">
        <f t="shared" si="9"/>
        <v>11827922</v>
      </c>
      <c r="I27" s="32">
        <f t="shared" si="10"/>
        <v>0</v>
      </c>
      <c r="J27" s="32">
        <f t="shared" si="11"/>
        <v>100000</v>
      </c>
      <c r="K27" s="32">
        <f t="shared" si="12"/>
        <v>100000</v>
      </c>
    </row>
    <row r="28" spans="1:11" ht="18" hidden="1" customHeight="1" x14ac:dyDescent="0.2">
      <c r="A28" s="6"/>
      <c r="B28" s="32"/>
      <c r="C28" s="32">
        <v>0</v>
      </c>
      <c r="D28" s="32">
        <v>0</v>
      </c>
      <c r="E28" s="32">
        <f t="shared" ref="E28:F32" si="13">C28-D28</f>
        <v>0</v>
      </c>
      <c r="F28" s="32">
        <f t="shared" si="13"/>
        <v>0</v>
      </c>
      <c r="G28" s="29">
        <f>IFERROR(B28/F28,0)</f>
        <v>0</v>
      </c>
      <c r="H28" s="32">
        <f>ROUNDDOWN(E28*G28,0)</f>
        <v>0</v>
      </c>
      <c r="I28" s="32">
        <f>IF(H28&gt;0,IF(B28*0.7&gt;H28,B28-H28,0),0)</f>
        <v>0</v>
      </c>
      <c r="J28" s="32">
        <f>B28-I28</f>
        <v>0</v>
      </c>
      <c r="K28" s="32">
        <f>B28</f>
        <v>0</v>
      </c>
    </row>
    <row r="29" spans="1:11" ht="18" hidden="1" customHeight="1" x14ac:dyDescent="0.2">
      <c r="A29" s="6"/>
      <c r="B29" s="32"/>
      <c r="C29" s="32">
        <v>0</v>
      </c>
      <c r="D29" s="32">
        <v>0</v>
      </c>
      <c r="E29" s="32">
        <f t="shared" si="13"/>
        <v>0</v>
      </c>
      <c r="F29" s="32">
        <f t="shared" si="13"/>
        <v>0</v>
      </c>
      <c r="G29" s="29">
        <f>IFERROR(B29/F29,0)</f>
        <v>0</v>
      </c>
      <c r="H29" s="32">
        <f>ROUNDDOWN(E29*G29,0)</f>
        <v>0</v>
      </c>
      <c r="I29" s="32">
        <f>IF(H29&gt;0,IF(B29*0.7&gt;H29,B29-H29,0),0)</f>
        <v>0</v>
      </c>
      <c r="J29" s="32">
        <f>B29-I29</f>
        <v>0</v>
      </c>
      <c r="K29" s="32">
        <f>B29</f>
        <v>0</v>
      </c>
    </row>
    <row r="30" spans="1:11" ht="18" hidden="1" customHeight="1" x14ac:dyDescent="0.2">
      <c r="A30" s="6"/>
      <c r="B30" s="32"/>
      <c r="C30" s="32">
        <v>0</v>
      </c>
      <c r="D30" s="32">
        <v>0</v>
      </c>
      <c r="E30" s="32">
        <f t="shared" si="13"/>
        <v>0</v>
      </c>
      <c r="F30" s="32">
        <f t="shared" si="13"/>
        <v>0</v>
      </c>
      <c r="G30" s="29">
        <f>IFERROR(B30/F30,0)</f>
        <v>0</v>
      </c>
      <c r="H30" s="32">
        <f>ROUNDDOWN(E30*G30,0)</f>
        <v>0</v>
      </c>
      <c r="I30" s="32">
        <f>IF(H30&gt;0,IF(B30*0.7&gt;H30,B30-H30,0),0)</f>
        <v>0</v>
      </c>
      <c r="J30" s="32">
        <f>B30-I30</f>
        <v>0</v>
      </c>
      <c r="K30" s="32">
        <f>B30</f>
        <v>0</v>
      </c>
    </row>
    <row r="31" spans="1:11" ht="18" hidden="1" customHeight="1" x14ac:dyDescent="0.2">
      <c r="A31" s="6"/>
      <c r="B31" s="32"/>
      <c r="C31" s="32">
        <v>0</v>
      </c>
      <c r="D31" s="32">
        <v>0</v>
      </c>
      <c r="E31" s="32">
        <f t="shared" si="13"/>
        <v>0</v>
      </c>
      <c r="F31" s="32">
        <f t="shared" si="13"/>
        <v>0</v>
      </c>
      <c r="G31" s="29">
        <f>IFERROR(B31/F31,0)</f>
        <v>0</v>
      </c>
      <c r="H31" s="32">
        <f>ROUNDDOWN(E31*G31,0)</f>
        <v>0</v>
      </c>
      <c r="I31" s="32">
        <f>IF(H31&gt;0,IF(B31*0.7&gt;H31,B31-H31,0),0)</f>
        <v>0</v>
      </c>
      <c r="J31" s="32">
        <f>B31-I31</f>
        <v>0</v>
      </c>
      <c r="K31" s="32">
        <f>B31</f>
        <v>0</v>
      </c>
    </row>
    <row r="32" spans="1:11" ht="18" hidden="1" customHeight="1" x14ac:dyDescent="0.2">
      <c r="A32" s="6"/>
      <c r="B32" s="32"/>
      <c r="C32" s="32">
        <v>0</v>
      </c>
      <c r="D32" s="32">
        <v>0</v>
      </c>
      <c r="E32" s="32">
        <f t="shared" si="13"/>
        <v>0</v>
      </c>
      <c r="F32" s="32">
        <f t="shared" si="13"/>
        <v>0</v>
      </c>
      <c r="G32" s="29">
        <f>IFERROR(B32/F32,0)</f>
        <v>0</v>
      </c>
      <c r="H32" s="32">
        <f>ROUNDDOWN(E32*G32,0)</f>
        <v>0</v>
      </c>
      <c r="I32" s="32">
        <f>IF(H32&gt;0,IF(B32*0.7&gt;H32,B32-H32,0),0)</f>
        <v>0</v>
      </c>
      <c r="J32" s="32">
        <f>B32-I32</f>
        <v>0</v>
      </c>
      <c r="K32" s="32">
        <f>B32</f>
        <v>0</v>
      </c>
    </row>
    <row r="33" spans="1:11" ht="18" hidden="1" customHeight="1" x14ac:dyDescent="0.2">
      <c r="A33" s="6"/>
      <c r="B33" s="32"/>
      <c r="C33" s="32">
        <v>0</v>
      </c>
      <c r="D33" s="32">
        <v>0</v>
      </c>
      <c r="E33" s="32">
        <f t="shared" si="7"/>
        <v>0</v>
      </c>
      <c r="F33" s="32">
        <f t="shared" si="7"/>
        <v>0</v>
      </c>
      <c r="G33" s="29">
        <f t="shared" si="8"/>
        <v>0</v>
      </c>
      <c r="H33" s="32">
        <f t="shared" si="9"/>
        <v>0</v>
      </c>
      <c r="I33" s="32">
        <f t="shared" si="10"/>
        <v>0</v>
      </c>
      <c r="J33" s="32">
        <f t="shared" si="11"/>
        <v>0</v>
      </c>
      <c r="K33" s="32">
        <f t="shared" si="12"/>
        <v>0</v>
      </c>
    </row>
    <row r="34" spans="1:11" ht="18" hidden="1" customHeight="1" x14ac:dyDescent="0.2">
      <c r="A34" s="6"/>
      <c r="B34" s="32"/>
      <c r="C34" s="32"/>
      <c r="D34" s="32"/>
      <c r="E34" s="32">
        <f>C34-D34</f>
        <v>0</v>
      </c>
      <c r="F34" s="32"/>
      <c r="G34" s="29">
        <f>IFERROR(B34/F34,0)</f>
        <v>0</v>
      </c>
      <c r="H34" s="32">
        <f>ROUNDDOWN(E34*G34,0)</f>
        <v>0</v>
      </c>
      <c r="I34" s="32">
        <f>IF(H34&gt;0,IF(B34*0.7&gt;H34,B34-H34,0),0)</f>
        <v>0</v>
      </c>
      <c r="J34" s="32">
        <f>B34-I34</f>
        <v>0</v>
      </c>
      <c r="K34" s="32">
        <f>B34</f>
        <v>0</v>
      </c>
    </row>
    <row r="35" spans="1:11" ht="18" hidden="1" customHeight="1" x14ac:dyDescent="0.2">
      <c r="A35" s="6"/>
      <c r="B35" s="32"/>
      <c r="C35" s="32"/>
      <c r="D35" s="32"/>
      <c r="E35" s="32">
        <f>C35-D35</f>
        <v>0</v>
      </c>
      <c r="F35" s="32"/>
      <c r="G35" s="29">
        <f>IFERROR(B35/F35,0)</f>
        <v>0</v>
      </c>
      <c r="H35" s="32">
        <f>ROUNDDOWN(E35*G35,0)</f>
        <v>0</v>
      </c>
      <c r="I35" s="32">
        <f>IF(H35&gt;0,IF(B35*0.7&gt;H35,B35-H35,0),0)</f>
        <v>0</v>
      </c>
      <c r="J35" s="32">
        <f>B35-I35</f>
        <v>0</v>
      </c>
      <c r="K35" s="32">
        <f>B35</f>
        <v>0</v>
      </c>
    </row>
    <row r="36" spans="1:11" ht="18" hidden="1" customHeight="1" x14ac:dyDescent="0.2">
      <c r="A36" s="6"/>
      <c r="B36" s="32"/>
      <c r="C36" s="32"/>
      <c r="D36" s="32"/>
      <c r="E36" s="32">
        <f t="shared" si="7"/>
        <v>0</v>
      </c>
      <c r="F36" s="32"/>
      <c r="G36" s="29">
        <f t="shared" si="8"/>
        <v>0</v>
      </c>
      <c r="H36" s="32">
        <f t="shared" si="9"/>
        <v>0</v>
      </c>
      <c r="I36" s="32">
        <f t="shared" si="10"/>
        <v>0</v>
      </c>
      <c r="J36" s="32">
        <f t="shared" si="11"/>
        <v>0</v>
      </c>
      <c r="K36" s="32">
        <f t="shared" si="12"/>
        <v>0</v>
      </c>
    </row>
    <row r="37" spans="1:11" ht="18" hidden="1" customHeight="1" x14ac:dyDescent="0.2">
      <c r="A37" s="6"/>
      <c r="B37" s="32"/>
      <c r="C37" s="32"/>
      <c r="D37" s="32"/>
      <c r="E37" s="32">
        <f t="shared" si="7"/>
        <v>0</v>
      </c>
      <c r="F37" s="32"/>
      <c r="G37" s="29">
        <f t="shared" si="8"/>
        <v>0</v>
      </c>
      <c r="H37" s="32">
        <f t="shared" si="9"/>
        <v>0</v>
      </c>
      <c r="I37" s="32">
        <f t="shared" si="10"/>
        <v>0</v>
      </c>
      <c r="J37" s="32">
        <f t="shared" si="11"/>
        <v>0</v>
      </c>
      <c r="K37" s="32">
        <f t="shared" si="12"/>
        <v>0</v>
      </c>
    </row>
    <row r="38" spans="1:11" ht="18" hidden="1" customHeight="1" x14ac:dyDescent="0.2">
      <c r="A38" s="6"/>
      <c r="B38" s="32"/>
      <c r="C38" s="32"/>
      <c r="D38" s="32"/>
      <c r="E38" s="32">
        <f t="shared" si="7"/>
        <v>0</v>
      </c>
      <c r="F38" s="32"/>
      <c r="G38" s="29">
        <f t="shared" si="8"/>
        <v>0</v>
      </c>
      <c r="H38" s="32">
        <f t="shared" si="9"/>
        <v>0</v>
      </c>
      <c r="I38" s="32">
        <f t="shared" si="10"/>
        <v>0</v>
      </c>
      <c r="J38" s="32">
        <f t="shared" si="11"/>
        <v>0</v>
      </c>
      <c r="K38" s="32">
        <f t="shared" si="12"/>
        <v>0</v>
      </c>
    </row>
    <row r="39" spans="1:11" ht="18" hidden="1" customHeight="1" x14ac:dyDescent="0.2">
      <c r="A39" s="6"/>
      <c r="B39" s="32"/>
      <c r="C39" s="32"/>
      <c r="D39" s="32"/>
      <c r="E39" s="32">
        <f t="shared" si="7"/>
        <v>0</v>
      </c>
      <c r="F39" s="32"/>
      <c r="G39" s="29">
        <f t="shared" si="8"/>
        <v>0</v>
      </c>
      <c r="H39" s="32">
        <f t="shared" si="9"/>
        <v>0</v>
      </c>
      <c r="I39" s="32">
        <f t="shared" si="10"/>
        <v>0</v>
      </c>
      <c r="J39" s="32">
        <f t="shared" si="11"/>
        <v>0</v>
      </c>
      <c r="K39" s="32">
        <f t="shared" si="12"/>
        <v>0</v>
      </c>
    </row>
    <row r="40" spans="1:11" ht="18" customHeight="1" x14ac:dyDescent="0.2">
      <c r="A40" s="4" t="s">
        <v>10</v>
      </c>
      <c r="B40" s="30">
        <f>SUM(B22:B39)</f>
        <v>2158328</v>
      </c>
      <c r="C40" s="30">
        <f>SUM(C22:C39)</f>
        <v>23942014271932</v>
      </c>
      <c r="D40" s="30">
        <f>SUM(D22:D39)</f>
        <v>23472738796525</v>
      </c>
      <c r="E40" s="30">
        <f>SUM(E22:E39)</f>
        <v>469275475407</v>
      </c>
      <c r="F40" s="30">
        <f>SUM(F22:F39)</f>
        <v>19192810826</v>
      </c>
      <c r="G40" s="1" t="s">
        <v>127</v>
      </c>
      <c r="H40" s="30">
        <f>SUM(H22:H39)</f>
        <v>55908240</v>
      </c>
      <c r="I40" s="30">
        <f>SUM(I22:I39)</f>
        <v>0</v>
      </c>
      <c r="J40" s="30">
        <f>SUM(J22:J39)</f>
        <v>2158328</v>
      </c>
      <c r="K40" s="30">
        <f>SUM(K22:K39)</f>
        <v>2158328</v>
      </c>
    </row>
  </sheetData>
  <phoneticPr fontId="6"/>
  <conditionalFormatting sqref="B12:F18 H12:J18">
    <cfRule type="expression" dxfId="53" priority="1" stopIfTrue="1">
      <formula>$J$10="（単位：百万円）"</formula>
    </cfRule>
    <cfRule type="expression" dxfId="52" priority="2" stopIfTrue="1">
      <formula>$J$10="（単位：円）"</formula>
    </cfRule>
    <cfRule type="expression" dxfId="51" priority="3" stopIfTrue="1">
      <formula>$J$10="（単位：千円）"</formula>
    </cfRule>
  </conditionalFormatting>
  <conditionalFormatting sqref="B22:F40 H22:K40">
    <cfRule type="expression" dxfId="50" priority="13" stopIfTrue="1">
      <formula>$K$20="（単位：百万円）"</formula>
    </cfRule>
    <cfRule type="expression" dxfId="49" priority="14" stopIfTrue="1">
      <formula>$K$20="（単位：円）"</formula>
    </cfRule>
    <cfRule type="expression" dxfId="48" priority="15" stopIfTrue="1">
      <formula>$K$20="（単位：千円）"</formula>
    </cfRule>
  </conditionalFormatting>
  <conditionalFormatting sqref="B7:H8">
    <cfRule type="expression" dxfId="47" priority="40" stopIfTrue="1">
      <formula>$H$5="（単位：百万円）"</formula>
    </cfRule>
    <cfRule type="expression" dxfId="46" priority="41" stopIfTrue="1">
      <formula>$H$5="（単位：円）"</formula>
    </cfRule>
    <cfRule type="expression" dxfId="45" priority="42" stopIfTrue="1">
      <formula>$H$5="（単位：千円）"</formula>
    </cfRule>
  </conditionalFormatting>
  <conditionalFormatting sqref="D8">
    <cfRule type="expression" dxfId="44" priority="16" stopIfTrue="1">
      <formula>$J$10="（単位：百万円）"</formula>
    </cfRule>
    <cfRule type="expression" dxfId="43" priority="17" stopIfTrue="1">
      <formula>$J$10="（単位：円）"</formula>
    </cfRule>
    <cfRule type="expression" dxfId="42" priority="18" stopIfTrue="1">
      <formula>$J$10="（単位：千円）"</formula>
    </cfRule>
  </conditionalFormatting>
  <conditionalFormatting sqref="F8:H8">
    <cfRule type="expression" dxfId="41" priority="19" stopIfTrue="1">
      <formula>$J$10="（単位：百万円）"</formula>
    </cfRule>
    <cfRule type="expression" dxfId="40" priority="20" stopIfTrue="1">
      <formula>$J$10="（単位：円）"</formula>
    </cfRule>
    <cfRule type="expression" dxfId="39" priority="21" stopIfTrue="1">
      <formula>$J$10="（単位：千円）"</formula>
    </cfRule>
  </conditionalFormatting>
  <dataValidations disablePrompts="1" count="1">
    <dataValidation type="list" allowBlank="1" showInputMessage="1" showErrorMessage="1" sqref="H5 J10 K20" xr:uid="{45CF9248-1BDE-44B5-A99C-66E10C387B3E}">
      <formula1>"（単位：円）,（単位：千円）,（単位：百万円）"</formula1>
    </dataValidation>
  </dataValidations>
  <pageMargins left="1" right="1" top="1" bottom="1" header="0.5" footer="0.5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G17"/>
  <sheetViews>
    <sheetView zoomScale="84" zoomScaleNormal="84" workbookViewId="0">
      <selection activeCell="I17" sqref="I17"/>
    </sheetView>
  </sheetViews>
  <sheetFormatPr defaultColWidth="8.83203125" defaultRowHeight="11" x14ac:dyDescent="0.2"/>
  <cols>
    <col min="1" max="1" width="39.5" style="5" bestFit="1" customWidth="1"/>
    <col min="2" max="7" width="19.83203125" style="5" customWidth="1"/>
    <col min="8" max="16384" width="8.83203125" style="5"/>
  </cols>
  <sheetData>
    <row r="1" spans="1:7" ht="21" x14ac:dyDescent="0.3">
      <c r="A1" s="8" t="s">
        <v>25</v>
      </c>
    </row>
    <row r="2" spans="1:7" ht="13" x14ac:dyDescent="0.2">
      <c r="A2" s="9" t="str">
        <f>"自治体名："&amp;自治体名</f>
        <v>自治体名：忠岡町</v>
      </c>
    </row>
    <row r="3" spans="1:7" ht="13" x14ac:dyDescent="0.2">
      <c r="A3" s="9" t="str">
        <f>"年度："&amp;年度</f>
        <v>年度：令和６年度</v>
      </c>
    </row>
    <row r="4" spans="1:7" ht="13" x14ac:dyDescent="0.2">
      <c r="A4" s="5" t="str">
        <f>"会計："&amp;設定!B4</f>
        <v>会計：一般会計等</v>
      </c>
      <c r="G4" s="7" t="str">
        <f>単位</f>
        <v>（単位：円）</v>
      </c>
    </row>
    <row r="5" spans="1:7" ht="22.5" customHeight="1" x14ac:dyDescent="0.2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3" t="s">
        <v>31</v>
      </c>
      <c r="G5" s="3" t="s">
        <v>9</v>
      </c>
    </row>
    <row r="6" spans="1:7" ht="18" customHeight="1" x14ac:dyDescent="0.2">
      <c r="A6" s="6" t="s">
        <v>161</v>
      </c>
      <c r="B6" s="30">
        <v>1910382778</v>
      </c>
      <c r="C6" s="30"/>
      <c r="D6" s="30"/>
      <c r="E6" s="30"/>
      <c r="F6" s="32">
        <f t="shared" ref="F6:F16" si="0">SUM(B6:E6)</f>
        <v>1910382778</v>
      </c>
      <c r="G6" s="32">
        <f t="shared" ref="G6:G16" si="1">F6</f>
        <v>1910382778</v>
      </c>
    </row>
    <row r="7" spans="1:7" ht="18" customHeight="1" x14ac:dyDescent="0.2">
      <c r="A7" s="6" t="s">
        <v>162</v>
      </c>
      <c r="B7" s="30">
        <v>28444713</v>
      </c>
      <c r="C7" s="30"/>
      <c r="D7" s="30"/>
      <c r="E7" s="30"/>
      <c r="F7" s="32">
        <f t="shared" si="0"/>
        <v>28444713</v>
      </c>
      <c r="G7" s="32">
        <f t="shared" si="1"/>
        <v>28444713</v>
      </c>
    </row>
    <row r="8" spans="1:7" ht="18" customHeight="1" x14ac:dyDescent="0.2">
      <c r="A8" s="6" t="s">
        <v>163</v>
      </c>
      <c r="B8" s="30">
        <v>256259549</v>
      </c>
      <c r="C8" s="30"/>
      <c r="D8" s="30"/>
      <c r="E8" s="30"/>
      <c r="F8" s="32">
        <f t="shared" si="0"/>
        <v>256259549</v>
      </c>
      <c r="G8" s="32">
        <f t="shared" si="1"/>
        <v>256259549</v>
      </c>
    </row>
    <row r="9" spans="1:7" ht="18" customHeight="1" x14ac:dyDescent="0.2">
      <c r="A9" s="6" t="s">
        <v>164</v>
      </c>
      <c r="B9" s="30">
        <v>54367883</v>
      </c>
      <c r="C9" s="30"/>
      <c r="D9" s="30"/>
      <c r="E9" s="30"/>
      <c r="F9" s="32">
        <f t="shared" si="0"/>
        <v>54367883</v>
      </c>
      <c r="G9" s="32">
        <f t="shared" si="1"/>
        <v>54367883</v>
      </c>
    </row>
    <row r="10" spans="1:7" ht="18" customHeight="1" x14ac:dyDescent="0.2">
      <c r="A10" s="6" t="s">
        <v>165</v>
      </c>
      <c r="B10" s="30"/>
      <c r="C10" s="30"/>
      <c r="D10" s="30"/>
      <c r="E10" s="30"/>
      <c r="F10" s="32">
        <f t="shared" si="0"/>
        <v>0</v>
      </c>
      <c r="G10" s="32">
        <f t="shared" si="1"/>
        <v>0</v>
      </c>
    </row>
    <row r="11" spans="1:7" ht="18" customHeight="1" x14ac:dyDescent="0.2">
      <c r="A11" s="6" t="s">
        <v>166</v>
      </c>
      <c r="B11" s="30">
        <v>41073486</v>
      </c>
      <c r="C11" s="30"/>
      <c r="D11" s="30"/>
      <c r="E11" s="30"/>
      <c r="F11" s="32">
        <f t="shared" si="0"/>
        <v>41073486</v>
      </c>
      <c r="G11" s="32">
        <f t="shared" si="1"/>
        <v>41073486</v>
      </c>
    </row>
    <row r="12" spans="1:7" ht="18" customHeight="1" x14ac:dyDescent="0.2">
      <c r="A12" s="6" t="s">
        <v>167</v>
      </c>
      <c r="B12" s="30">
        <v>1000000</v>
      </c>
      <c r="C12" s="30"/>
      <c r="D12" s="30"/>
      <c r="E12" s="30"/>
      <c r="F12" s="32">
        <f t="shared" si="0"/>
        <v>1000000</v>
      </c>
      <c r="G12" s="32">
        <f t="shared" si="1"/>
        <v>1000000</v>
      </c>
    </row>
    <row r="13" spans="1:7" ht="18" customHeight="1" x14ac:dyDescent="0.2">
      <c r="A13" s="6" t="s">
        <v>168</v>
      </c>
      <c r="B13" s="30">
        <v>12603519</v>
      </c>
      <c r="C13" s="30"/>
      <c r="D13" s="30"/>
      <c r="E13" s="30"/>
      <c r="F13" s="32">
        <f>SUM(B13:E13)</f>
        <v>12603519</v>
      </c>
      <c r="G13" s="32">
        <f>F13</f>
        <v>12603519</v>
      </c>
    </row>
    <row r="14" spans="1:7" ht="18" customHeight="1" x14ac:dyDescent="0.2">
      <c r="A14" s="6" t="s">
        <v>169</v>
      </c>
      <c r="B14" s="30">
        <v>4137793</v>
      </c>
      <c r="C14" s="30"/>
      <c r="D14" s="30"/>
      <c r="E14" s="30"/>
      <c r="F14" s="32">
        <f>SUM(B14:E14)</f>
        <v>4137793</v>
      </c>
      <c r="G14" s="32">
        <f>F14</f>
        <v>4137793</v>
      </c>
    </row>
    <row r="15" spans="1:7" ht="18" customHeight="1" x14ac:dyDescent="0.2">
      <c r="A15" s="6" t="s">
        <v>170</v>
      </c>
      <c r="B15" s="30">
        <v>18123305</v>
      </c>
      <c r="C15" s="30"/>
      <c r="D15" s="30"/>
      <c r="E15" s="30"/>
      <c r="F15" s="32">
        <f>SUM(B15:E15)</f>
        <v>18123305</v>
      </c>
      <c r="G15" s="32">
        <f>F15</f>
        <v>18123305</v>
      </c>
    </row>
    <row r="16" spans="1:7" ht="18" customHeight="1" x14ac:dyDescent="0.2">
      <c r="A16" s="6"/>
      <c r="B16" s="30"/>
      <c r="C16" s="30"/>
      <c r="D16" s="30"/>
      <c r="E16" s="30"/>
      <c r="F16" s="32">
        <f t="shared" si="0"/>
        <v>0</v>
      </c>
      <c r="G16" s="32">
        <f t="shared" si="1"/>
        <v>0</v>
      </c>
    </row>
    <row r="17" spans="1:7" ht="18" customHeight="1" x14ac:dyDescent="0.2">
      <c r="A17" s="4" t="s">
        <v>10</v>
      </c>
      <c r="B17" s="30">
        <f>SUM(B6:B16)</f>
        <v>2326393026</v>
      </c>
      <c r="C17" s="30">
        <f>SUM(C6:C16)</f>
        <v>0</v>
      </c>
      <c r="D17" s="30">
        <f>SUM(D6:D16)</f>
        <v>0</v>
      </c>
      <c r="E17" s="30">
        <f>SUM(E6:E16)</f>
        <v>0</v>
      </c>
      <c r="F17" s="30">
        <f>SUM(F6:F16)</f>
        <v>2326393026</v>
      </c>
      <c r="G17" s="30">
        <f>F17</f>
        <v>2326393026</v>
      </c>
    </row>
  </sheetData>
  <phoneticPr fontId="6"/>
  <conditionalFormatting sqref="B6:G17">
    <cfRule type="expression" dxfId="38" priority="1" stopIfTrue="1">
      <formula>$G$4="（単位：百万円）"</formula>
    </cfRule>
    <cfRule type="expression" dxfId="37" priority="2" stopIfTrue="1">
      <formula>$G$4="（単位：円）"</formula>
    </cfRule>
    <cfRule type="expression" dxfId="36" priority="3" stopIfTrue="1">
      <formula>$G$4="（単位：千円）"</formula>
    </cfRule>
  </conditionalFormatting>
  <dataValidations count="1">
    <dataValidation type="list" allowBlank="1" showInputMessage="1" showErrorMessage="1" sqref="G4" xr:uid="{98EFAC58-5331-4879-857F-82E57D2A880A}">
      <formula1>"（単位：円）,（単位：千円）,（単位：百万円）"</formula1>
    </dataValidation>
  </dataValidations>
  <pageMargins left="1" right="1" top="1" bottom="1" header="0.5" footer="0.5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F10"/>
  <sheetViews>
    <sheetView zoomScale="88" zoomScaleNormal="70" workbookViewId="0">
      <selection activeCell="B7" sqref="B7"/>
    </sheetView>
  </sheetViews>
  <sheetFormatPr defaultColWidth="8.83203125" defaultRowHeight="11" x14ac:dyDescent="0.2"/>
  <cols>
    <col min="1" max="1" width="30.83203125" style="5" customWidth="1"/>
    <col min="2" max="6" width="19.83203125" style="5" customWidth="1"/>
    <col min="7" max="16384" width="8.83203125" style="5"/>
  </cols>
  <sheetData>
    <row r="1" spans="1:6" ht="21" x14ac:dyDescent="0.3">
      <c r="A1" s="8" t="s">
        <v>32</v>
      </c>
    </row>
    <row r="2" spans="1:6" ht="13" x14ac:dyDescent="0.2">
      <c r="A2" s="9" t="str">
        <f>"自治体名："&amp;自治体名</f>
        <v>自治体名：忠岡町</v>
      </c>
    </row>
    <row r="3" spans="1:6" ht="13" x14ac:dyDescent="0.2">
      <c r="A3" s="9" t="str">
        <f>"年度："&amp;年度</f>
        <v>年度：令和６年度</v>
      </c>
    </row>
    <row r="4" spans="1:6" ht="13" x14ac:dyDescent="0.2">
      <c r="A4" s="5" t="str">
        <f>"会計："&amp;設定!B4</f>
        <v>会計：一般会計等</v>
      </c>
      <c r="F4" s="7" t="str">
        <f>単位</f>
        <v>（単位：円）</v>
      </c>
    </row>
    <row r="5" spans="1:6" ht="22.5" customHeight="1" x14ac:dyDescent="0.2">
      <c r="A5" s="51" t="s">
        <v>33</v>
      </c>
      <c r="B5" s="51" t="s">
        <v>34</v>
      </c>
      <c r="C5" s="51"/>
      <c r="D5" s="51" t="s">
        <v>35</v>
      </c>
      <c r="E5" s="51"/>
      <c r="F5" s="52" t="s">
        <v>36</v>
      </c>
    </row>
    <row r="6" spans="1:6" ht="22.5" customHeight="1" x14ac:dyDescent="0.2">
      <c r="A6" s="51"/>
      <c r="B6" s="2" t="s">
        <v>37</v>
      </c>
      <c r="C6" s="3" t="s">
        <v>38</v>
      </c>
      <c r="D6" s="2" t="s">
        <v>37</v>
      </c>
      <c r="E6" s="3" t="s">
        <v>38</v>
      </c>
      <c r="F6" s="51"/>
    </row>
    <row r="7" spans="1:6" ht="18" customHeight="1" x14ac:dyDescent="0.2">
      <c r="A7" s="6" t="s">
        <v>171</v>
      </c>
      <c r="B7" s="30">
        <v>647000</v>
      </c>
      <c r="C7" s="30">
        <v>0</v>
      </c>
      <c r="D7" s="30">
        <v>0</v>
      </c>
      <c r="E7" s="30">
        <v>0</v>
      </c>
      <c r="F7" s="30">
        <f>B7+D7</f>
        <v>647000</v>
      </c>
    </row>
    <row r="8" spans="1:6" ht="18" hidden="1" customHeight="1" x14ac:dyDescent="0.2">
      <c r="A8" s="6"/>
      <c r="B8" s="30"/>
      <c r="C8" s="30"/>
      <c r="D8" s="30"/>
      <c r="E8" s="30"/>
      <c r="F8" s="30">
        <f>B8+D8</f>
        <v>0</v>
      </c>
    </row>
    <row r="9" spans="1:6" ht="18" hidden="1" customHeight="1" x14ac:dyDescent="0.2">
      <c r="A9" s="6"/>
      <c r="B9" s="30"/>
      <c r="C9" s="30"/>
      <c r="D9" s="30"/>
      <c r="E9" s="30"/>
      <c r="F9" s="30">
        <f>B9+D9</f>
        <v>0</v>
      </c>
    </row>
    <row r="10" spans="1:6" ht="18" customHeight="1" x14ac:dyDescent="0.2">
      <c r="A10" s="4" t="s">
        <v>10</v>
      </c>
      <c r="B10" s="30">
        <f>SUM(B7:B9)</f>
        <v>647000</v>
      </c>
      <c r="C10" s="30">
        <f>SUM(C7:C9)</f>
        <v>0</v>
      </c>
      <c r="D10" s="30">
        <f>SUM(D7:D9)</f>
        <v>0</v>
      </c>
      <c r="E10" s="30">
        <f>SUM(E7:E9)</f>
        <v>0</v>
      </c>
      <c r="F10" s="30">
        <f>SUM(F7:F9)</f>
        <v>647000</v>
      </c>
    </row>
  </sheetData>
  <mergeCells count="4">
    <mergeCell ref="A5:A6"/>
    <mergeCell ref="B5:C5"/>
    <mergeCell ref="D5:E5"/>
    <mergeCell ref="F5:F6"/>
  </mergeCells>
  <phoneticPr fontId="6"/>
  <conditionalFormatting sqref="B7:F10">
    <cfRule type="expression" dxfId="35" priority="1" stopIfTrue="1">
      <formula>$F$4="（単位：百万円）"</formula>
    </cfRule>
    <cfRule type="expression" dxfId="34" priority="2" stopIfTrue="1">
      <formula>$F$4="（単位：円）"</formula>
    </cfRule>
    <cfRule type="expression" dxfId="33" priority="3" stopIfTrue="1">
      <formula>$F$4="（単位：千円）"</formula>
    </cfRule>
  </conditionalFormatting>
  <dataValidations count="1">
    <dataValidation type="list" allowBlank="1" showInputMessage="1" showErrorMessage="1" sqref="F4" xr:uid="{D83237F2-40E7-4201-8B5B-5CB9694BDFEE}">
      <formula1>"（単位：円）,（単位：千円）,（単位：百万円）"</formula1>
    </dataValidation>
  </dataValidations>
  <pageMargins left="1" right="1" top="1" bottom="1" header="0.5" footer="0.5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F24"/>
  <sheetViews>
    <sheetView topLeftCell="A7" zoomScale="90" zoomScaleNormal="90" workbookViewId="0">
      <selection activeCell="C10" sqref="C10"/>
    </sheetView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6" ht="21" x14ac:dyDescent="0.3">
      <c r="A1" s="8" t="s">
        <v>39</v>
      </c>
    </row>
    <row r="2" spans="1:6" ht="13" x14ac:dyDescent="0.2">
      <c r="A2" s="9" t="str">
        <f>"自治体名："&amp;自治体名</f>
        <v>自治体名：忠岡町</v>
      </c>
    </row>
    <row r="3" spans="1:6" ht="13" x14ac:dyDescent="0.2">
      <c r="A3" s="9" t="str">
        <f>"年度："&amp;年度</f>
        <v>年度：令和６年度</v>
      </c>
    </row>
    <row r="4" spans="1:6" ht="13" x14ac:dyDescent="0.2">
      <c r="A4" s="5" t="str">
        <f>"会計："&amp;設定!B4</f>
        <v>会計：一般会計等</v>
      </c>
      <c r="C4" s="7" t="str">
        <f>単位</f>
        <v>（単位：円）</v>
      </c>
    </row>
    <row r="5" spans="1:6" ht="22.5" customHeight="1" x14ac:dyDescent="0.2">
      <c r="A5" s="2" t="s">
        <v>33</v>
      </c>
      <c r="B5" s="2" t="s">
        <v>37</v>
      </c>
      <c r="C5" s="2" t="s">
        <v>40</v>
      </c>
    </row>
    <row r="6" spans="1:6" ht="18" customHeight="1" x14ac:dyDescent="0.2">
      <c r="A6" s="6" t="s">
        <v>41</v>
      </c>
      <c r="B6" s="30"/>
      <c r="C6" s="30"/>
    </row>
    <row r="7" spans="1:6" ht="18" customHeight="1" x14ac:dyDescent="0.2">
      <c r="A7" s="21" t="s">
        <v>171</v>
      </c>
      <c r="B7" s="30">
        <v>647000</v>
      </c>
      <c r="C7" s="30">
        <v>0</v>
      </c>
    </row>
    <row r="8" spans="1:6" ht="18" hidden="1" customHeight="1" x14ac:dyDescent="0.2">
      <c r="A8" s="21"/>
      <c r="B8" s="30"/>
      <c r="C8" s="30"/>
    </row>
    <row r="9" spans="1:6" ht="18" hidden="1" customHeight="1" x14ac:dyDescent="0.2">
      <c r="A9" s="21"/>
      <c r="B9" s="30"/>
      <c r="C9" s="30"/>
    </row>
    <row r="10" spans="1:6" ht="18" customHeight="1" x14ac:dyDescent="0.2">
      <c r="A10" s="44"/>
      <c r="B10" s="45"/>
      <c r="C10" s="45"/>
    </row>
    <row r="11" spans="1:6" ht="18" customHeight="1" thickBot="1" x14ac:dyDescent="0.25">
      <c r="A11" s="11" t="s">
        <v>42</v>
      </c>
      <c r="B11" s="33">
        <f>SUM(B7:B9)</f>
        <v>647000</v>
      </c>
      <c r="C11" s="33">
        <f>SUM(C7:C9)</f>
        <v>0</v>
      </c>
    </row>
    <row r="12" spans="1:6" ht="18" customHeight="1" thickTop="1" x14ac:dyDescent="0.2">
      <c r="A12" s="6" t="s">
        <v>43</v>
      </c>
      <c r="B12" s="30"/>
      <c r="C12" s="30"/>
    </row>
    <row r="13" spans="1:6" ht="18" customHeight="1" x14ac:dyDescent="0.2">
      <c r="A13" s="21" t="s">
        <v>172</v>
      </c>
      <c r="B13" s="30"/>
      <c r="C13" s="30"/>
    </row>
    <row r="14" spans="1:6" ht="18" customHeight="1" x14ac:dyDescent="0.2">
      <c r="A14" s="21" t="s">
        <v>173</v>
      </c>
      <c r="B14" s="30">
        <v>10236098</v>
      </c>
      <c r="C14" s="30">
        <v>813287.35467494675</v>
      </c>
      <c r="F14" s="40"/>
    </row>
    <row r="15" spans="1:6" ht="18" customHeight="1" x14ac:dyDescent="0.2">
      <c r="A15" s="21" t="s">
        <v>174</v>
      </c>
      <c r="B15" s="30">
        <v>3203196</v>
      </c>
      <c r="C15" s="30">
        <v>248700.81804785796</v>
      </c>
      <c r="F15" s="40"/>
    </row>
    <row r="16" spans="1:6" ht="18" customHeight="1" x14ac:dyDescent="0.2">
      <c r="A16" s="21" t="s">
        <v>175</v>
      </c>
      <c r="B16" s="30">
        <v>1138096</v>
      </c>
      <c r="C16" s="30">
        <v>77224.517566391703</v>
      </c>
      <c r="F16" s="40"/>
    </row>
    <row r="17" spans="1:6" ht="18" customHeight="1" x14ac:dyDescent="0.2">
      <c r="A17" s="21" t="s">
        <v>176</v>
      </c>
      <c r="B17" s="30">
        <v>676612</v>
      </c>
      <c r="C17" s="30">
        <v>51063.572119821627</v>
      </c>
      <c r="F17" s="40"/>
    </row>
    <row r="18" spans="1:6" ht="18" customHeight="1" x14ac:dyDescent="0.2">
      <c r="A18" s="21"/>
      <c r="B18" s="30"/>
      <c r="C18" s="30"/>
      <c r="F18" s="40"/>
    </row>
    <row r="19" spans="1:6" ht="18" customHeight="1" x14ac:dyDescent="0.2">
      <c r="A19" s="21" t="s">
        <v>177</v>
      </c>
      <c r="B19" s="30"/>
      <c r="C19" s="30"/>
      <c r="F19" s="40"/>
    </row>
    <row r="20" spans="1:6" ht="18" customHeight="1" x14ac:dyDescent="0.2">
      <c r="A20" s="21" t="s">
        <v>178</v>
      </c>
      <c r="B20" s="30">
        <v>3686100</v>
      </c>
      <c r="C20" s="30">
        <v>0</v>
      </c>
      <c r="F20" s="40"/>
    </row>
    <row r="21" spans="1:6" ht="18" customHeight="1" x14ac:dyDescent="0.2">
      <c r="A21" s="44" t="s">
        <v>180</v>
      </c>
      <c r="B21" s="45">
        <v>1097750</v>
      </c>
      <c r="C21" s="45">
        <v>0</v>
      </c>
      <c r="F21" s="40"/>
    </row>
    <row r="22" spans="1:6" ht="18" customHeight="1" x14ac:dyDescent="0.2">
      <c r="A22" s="44"/>
      <c r="B22" s="45"/>
      <c r="C22" s="45"/>
      <c r="F22" s="40"/>
    </row>
    <row r="23" spans="1:6" ht="18" customHeight="1" thickBot="1" x14ac:dyDescent="0.25">
      <c r="A23" s="11" t="s">
        <v>137</v>
      </c>
      <c r="B23" s="33">
        <f>SUM(B14:B22)</f>
        <v>20037852</v>
      </c>
      <c r="C23" s="33">
        <f>SUM(C14:C22)</f>
        <v>1190276.2624090181</v>
      </c>
      <c r="F23" s="40"/>
    </row>
    <row r="24" spans="1:6" ht="18" customHeight="1" thickTop="1" x14ac:dyDescent="0.2">
      <c r="A24" s="4" t="s">
        <v>10</v>
      </c>
      <c r="B24" s="30">
        <f>B11+B23</f>
        <v>20684852</v>
      </c>
      <c r="C24" s="30">
        <f>C11+C23</f>
        <v>1190276.2624090181</v>
      </c>
    </row>
  </sheetData>
  <phoneticPr fontId="6"/>
  <conditionalFormatting sqref="B6:C22">
    <cfRule type="expression" dxfId="32" priority="1" stopIfTrue="1">
      <formula>$C$4="（単位：百万円）"</formula>
    </cfRule>
    <cfRule type="expression" dxfId="31" priority="2" stopIfTrue="1">
      <formula>$C$4="（単位：円）"</formula>
    </cfRule>
    <cfRule type="expression" dxfId="30" priority="3" stopIfTrue="1">
      <formula>$C$4="（単位：千円）"</formula>
    </cfRule>
  </conditionalFormatting>
  <dataValidations count="1">
    <dataValidation type="list" allowBlank="1" showInputMessage="1" showErrorMessage="1" sqref="C4" xr:uid="{8D7A3315-E351-4959-BAF8-617EF1EAD5AC}">
      <formula1>"（単位：円）,（単位：千円）,（単位：百万円）"</formula1>
    </dataValidation>
  </dataValidations>
  <pageMargins left="1" right="1" top="1" bottom="1" header="0.5" footer="0.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C25"/>
  <sheetViews>
    <sheetView topLeftCell="A10" zoomScale="88" zoomScaleNormal="70" workbookViewId="0">
      <selection activeCell="F22" sqref="F22"/>
    </sheetView>
  </sheetViews>
  <sheetFormatPr defaultColWidth="8.83203125" defaultRowHeight="11" x14ac:dyDescent="0.2"/>
  <cols>
    <col min="1" max="1" width="30.83203125" style="5" customWidth="1"/>
    <col min="2" max="3" width="19.83203125" style="5" customWidth="1"/>
    <col min="4" max="16384" width="8.83203125" style="5"/>
  </cols>
  <sheetData>
    <row r="1" spans="1:3" ht="21" x14ac:dyDescent="0.3">
      <c r="A1" s="8" t="s">
        <v>44</v>
      </c>
    </row>
    <row r="2" spans="1:3" ht="13" x14ac:dyDescent="0.2">
      <c r="A2" s="9" t="str">
        <f>"自治体名："&amp;自治体名</f>
        <v>自治体名：忠岡町</v>
      </c>
    </row>
    <row r="3" spans="1:3" ht="13" x14ac:dyDescent="0.2">
      <c r="A3" s="9" t="str">
        <f>"年度："&amp;年度</f>
        <v>年度：令和６年度</v>
      </c>
    </row>
    <row r="4" spans="1:3" ht="13" x14ac:dyDescent="0.2">
      <c r="A4" s="5" t="str">
        <f>"会計："&amp;設定!B4</f>
        <v>会計：一般会計等</v>
      </c>
      <c r="C4" s="7" t="str">
        <f>単位</f>
        <v>（単位：円）</v>
      </c>
    </row>
    <row r="5" spans="1:3" ht="22.5" customHeight="1" x14ac:dyDescent="0.2">
      <c r="A5" s="2" t="s">
        <v>33</v>
      </c>
      <c r="B5" s="2" t="s">
        <v>37</v>
      </c>
      <c r="C5" s="2" t="s">
        <v>40</v>
      </c>
    </row>
    <row r="6" spans="1:3" ht="18" customHeight="1" x14ac:dyDescent="0.2">
      <c r="A6" s="6" t="s">
        <v>41</v>
      </c>
      <c r="B6" s="30"/>
      <c r="C6" s="30"/>
    </row>
    <row r="7" spans="1:3" ht="18" customHeight="1" x14ac:dyDescent="0.2">
      <c r="A7" s="21"/>
      <c r="B7" s="30"/>
      <c r="C7" s="30"/>
    </row>
    <row r="8" spans="1:3" ht="18" hidden="1" customHeight="1" x14ac:dyDescent="0.2">
      <c r="A8" s="21"/>
      <c r="B8" s="30"/>
      <c r="C8" s="30"/>
    </row>
    <row r="9" spans="1:3" ht="18" hidden="1" customHeight="1" x14ac:dyDescent="0.2">
      <c r="A9" s="21"/>
      <c r="B9" s="30"/>
      <c r="C9" s="30"/>
    </row>
    <row r="10" spans="1:3" ht="18" customHeight="1" thickBot="1" x14ac:dyDescent="0.25">
      <c r="A10" s="11" t="s">
        <v>42</v>
      </c>
      <c r="B10" s="33">
        <f>SUM(B7:B9)</f>
        <v>0</v>
      </c>
      <c r="C10" s="33">
        <f>SUM(C7:C9)</f>
        <v>0</v>
      </c>
    </row>
    <row r="11" spans="1:3" ht="18" customHeight="1" thickTop="1" x14ac:dyDescent="0.2">
      <c r="A11" s="6" t="s">
        <v>43</v>
      </c>
      <c r="B11" s="30"/>
      <c r="C11" s="30"/>
    </row>
    <row r="12" spans="1:3" ht="18" customHeight="1" x14ac:dyDescent="0.2">
      <c r="A12" s="21" t="s">
        <v>172</v>
      </c>
      <c r="B12" s="30"/>
      <c r="C12" s="30"/>
    </row>
    <row r="13" spans="1:3" ht="18" customHeight="1" x14ac:dyDescent="0.2">
      <c r="A13" s="21" t="s">
        <v>173</v>
      </c>
      <c r="B13" s="30">
        <v>8300422</v>
      </c>
      <c r="C13" s="30">
        <v>691340.44702621875</v>
      </c>
    </row>
    <row r="14" spans="1:3" ht="18" customHeight="1" x14ac:dyDescent="0.2">
      <c r="A14" s="21" t="s">
        <v>174</v>
      </c>
      <c r="B14" s="30">
        <v>6444448</v>
      </c>
      <c r="C14" s="30">
        <v>500356.35954430583</v>
      </c>
    </row>
    <row r="15" spans="1:3" ht="18" customHeight="1" x14ac:dyDescent="0.2">
      <c r="A15" s="21" t="s">
        <v>175</v>
      </c>
      <c r="B15" s="30">
        <v>646400</v>
      </c>
      <c r="C15" s="30">
        <v>43860.91169366696</v>
      </c>
    </row>
    <row r="16" spans="1:3" ht="18" customHeight="1" x14ac:dyDescent="0.2">
      <c r="A16" s="21" t="s">
        <v>176</v>
      </c>
      <c r="B16" s="30">
        <v>1356045</v>
      </c>
      <c r="C16" s="30">
        <v>102340.04371075818</v>
      </c>
    </row>
    <row r="17" spans="1:3" ht="18" customHeight="1" x14ac:dyDescent="0.2">
      <c r="A17" s="21" t="s">
        <v>181</v>
      </c>
      <c r="B17" s="30">
        <v>2797500</v>
      </c>
      <c r="C17" s="30">
        <v>0</v>
      </c>
    </row>
    <row r="18" spans="1:3" ht="18" customHeight="1" x14ac:dyDescent="0.2">
      <c r="A18" s="21"/>
      <c r="B18" s="30"/>
      <c r="C18" s="30"/>
    </row>
    <row r="19" spans="1:3" ht="18" customHeight="1" x14ac:dyDescent="0.2">
      <c r="A19" s="21" t="s">
        <v>177</v>
      </c>
      <c r="B19" s="30"/>
      <c r="C19" s="30"/>
    </row>
    <row r="20" spans="1:3" ht="18" customHeight="1" x14ac:dyDescent="0.2">
      <c r="A20" s="21" t="s">
        <v>183</v>
      </c>
      <c r="B20" s="30">
        <v>884500</v>
      </c>
      <c r="C20" s="30">
        <v>0</v>
      </c>
    </row>
    <row r="21" spans="1:3" ht="18" customHeight="1" x14ac:dyDescent="0.2">
      <c r="A21" s="21" t="s">
        <v>182</v>
      </c>
      <c r="B21" s="30">
        <v>195500</v>
      </c>
      <c r="C21" s="30">
        <v>0</v>
      </c>
    </row>
    <row r="22" spans="1:3" ht="18" customHeight="1" x14ac:dyDescent="0.2">
      <c r="A22" s="21" t="s">
        <v>179</v>
      </c>
      <c r="B22" s="30">
        <v>273280</v>
      </c>
      <c r="C22" s="30">
        <v>0</v>
      </c>
    </row>
    <row r="23" spans="1:3" ht="18" customHeight="1" x14ac:dyDescent="0.2">
      <c r="A23" s="21"/>
      <c r="B23" s="30"/>
      <c r="C23" s="30"/>
    </row>
    <row r="24" spans="1:3" ht="18" customHeight="1" thickBot="1" x14ac:dyDescent="0.25">
      <c r="A24" s="11" t="s">
        <v>42</v>
      </c>
      <c r="B24" s="33">
        <f>SUM(B12:B23)</f>
        <v>20898095</v>
      </c>
      <c r="C24" s="33">
        <f>SUM(C13:C22)</f>
        <v>1337897.7619749499</v>
      </c>
    </row>
    <row r="25" spans="1:3" ht="18" customHeight="1" thickTop="1" x14ac:dyDescent="0.2">
      <c r="A25" s="4" t="s">
        <v>10</v>
      </c>
      <c r="B25" s="30">
        <f>B10+B24</f>
        <v>20898095</v>
      </c>
      <c r="C25" s="30">
        <f>C10+C24</f>
        <v>1337897.7619749499</v>
      </c>
    </row>
  </sheetData>
  <phoneticPr fontId="6"/>
  <conditionalFormatting sqref="B6:C25">
    <cfRule type="expression" dxfId="29" priority="1" stopIfTrue="1">
      <formula>$C$4="（単位：百万円）"</formula>
    </cfRule>
    <cfRule type="expression" dxfId="28" priority="2" stopIfTrue="1">
      <formula>$C$4="（単位：円）"</formula>
    </cfRule>
    <cfRule type="expression" dxfId="27" priority="3" stopIfTrue="1">
      <formula>$C$4="（単位：千円）"</formula>
    </cfRule>
  </conditionalFormatting>
  <dataValidations count="1">
    <dataValidation type="list" allowBlank="1" showInputMessage="1" showErrorMessage="1" sqref="C4" xr:uid="{FA8D1F03-2AF3-4C01-AA1B-C0AE3A65CF23}">
      <formula1>"（単位：円）,（単位：千円）,（単位：百万円）"</formula1>
    </dataValidation>
  </dataValidations>
  <pageMargins left="1" right="1" top="1" bottom="1" header="0.5" footer="0.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21"/>
  <sheetViews>
    <sheetView zoomScale="55" zoomScaleNormal="70" workbookViewId="0">
      <selection activeCell="G29" sqref="G29"/>
    </sheetView>
  </sheetViews>
  <sheetFormatPr defaultColWidth="8.83203125" defaultRowHeight="11" x14ac:dyDescent="0.2"/>
  <cols>
    <col min="1" max="1" width="20.83203125" style="5" customWidth="1"/>
    <col min="2" max="2" width="14.83203125" style="5" customWidth="1"/>
    <col min="3" max="3" width="16.83203125" style="5" customWidth="1"/>
    <col min="4" max="11" width="14.83203125" style="5" customWidth="1"/>
    <col min="12" max="16384" width="8.83203125" style="5"/>
  </cols>
  <sheetData>
    <row r="1" spans="1:11" ht="21" x14ac:dyDescent="0.3">
      <c r="A1" s="8" t="s">
        <v>185</v>
      </c>
    </row>
    <row r="2" spans="1:11" ht="13" x14ac:dyDescent="0.2">
      <c r="A2" s="9" t="str">
        <f>"自治体名："&amp;自治体名</f>
        <v>自治体名：忠岡町</v>
      </c>
    </row>
    <row r="3" spans="1:11" ht="13" x14ac:dyDescent="0.2">
      <c r="A3" s="9" t="str">
        <f>"年度："&amp;年度</f>
        <v>年度：令和６年度</v>
      </c>
    </row>
    <row r="4" spans="1:11" ht="13" x14ac:dyDescent="0.2">
      <c r="A4" s="5" t="str">
        <f>"会計："&amp;設定!B4</f>
        <v>会計：一般会計等</v>
      </c>
      <c r="K4" s="7" t="str">
        <f>単位</f>
        <v>（単位：円）</v>
      </c>
    </row>
    <row r="5" spans="1:11" ht="22.5" customHeight="1" x14ac:dyDescent="0.2">
      <c r="A5" s="51" t="s">
        <v>26</v>
      </c>
      <c r="B5" s="53" t="s">
        <v>45</v>
      </c>
      <c r="C5" s="14"/>
      <c r="D5" s="51" t="s">
        <v>46</v>
      </c>
      <c r="E5" s="52" t="s">
        <v>47</v>
      </c>
      <c r="F5" s="51" t="s">
        <v>48</v>
      </c>
      <c r="G5" s="52" t="s">
        <v>49</v>
      </c>
      <c r="H5" s="53" t="s">
        <v>50</v>
      </c>
      <c r="I5" s="16"/>
      <c r="J5" s="17"/>
      <c r="K5" s="51" t="s">
        <v>30</v>
      </c>
    </row>
    <row r="6" spans="1:11" ht="22.5" customHeight="1" x14ac:dyDescent="0.2">
      <c r="A6" s="51"/>
      <c r="B6" s="51"/>
      <c r="C6" s="12" t="s">
        <v>51</v>
      </c>
      <c r="D6" s="51"/>
      <c r="E6" s="51"/>
      <c r="F6" s="51"/>
      <c r="G6" s="51"/>
      <c r="H6" s="51"/>
      <c r="I6" s="2" t="s">
        <v>52</v>
      </c>
      <c r="J6" s="2" t="s">
        <v>53</v>
      </c>
      <c r="K6" s="51"/>
    </row>
    <row r="7" spans="1:11" ht="18" customHeight="1" x14ac:dyDescent="0.2">
      <c r="A7" s="6" t="s">
        <v>54</v>
      </c>
      <c r="B7" s="30"/>
      <c r="C7" s="34"/>
      <c r="D7" s="30"/>
      <c r="E7" s="30"/>
      <c r="F7" s="30"/>
      <c r="G7" s="30"/>
      <c r="H7" s="30"/>
      <c r="I7" s="30"/>
      <c r="J7" s="30"/>
      <c r="K7" s="30"/>
    </row>
    <row r="8" spans="1:11" ht="18" customHeight="1" x14ac:dyDescent="0.2">
      <c r="A8" s="21" t="s">
        <v>186</v>
      </c>
      <c r="B8" s="32">
        <v>240482</v>
      </c>
      <c r="C8" s="35">
        <v>240482</v>
      </c>
      <c r="D8" s="32"/>
      <c r="E8" s="32"/>
      <c r="F8" s="32"/>
      <c r="G8" s="32"/>
      <c r="H8" s="32"/>
      <c r="I8" s="32"/>
      <c r="J8" s="32"/>
      <c r="K8" s="32">
        <v>240482</v>
      </c>
    </row>
    <row r="9" spans="1:11" ht="18" customHeight="1" x14ac:dyDescent="0.2">
      <c r="A9" s="21" t="s">
        <v>184</v>
      </c>
      <c r="B9" s="32">
        <v>0</v>
      </c>
      <c r="C9" s="35">
        <v>0</v>
      </c>
      <c r="D9" s="32"/>
      <c r="E9" s="32"/>
      <c r="F9" s="32"/>
      <c r="G9" s="32"/>
      <c r="H9" s="32"/>
      <c r="I9" s="32"/>
      <c r="J9" s="32"/>
      <c r="K9" s="32"/>
    </row>
    <row r="10" spans="1:11" ht="18" customHeight="1" x14ac:dyDescent="0.2">
      <c r="A10" s="21" t="s">
        <v>140</v>
      </c>
      <c r="B10" s="32">
        <v>20013857</v>
      </c>
      <c r="C10" s="35">
        <v>4137543</v>
      </c>
      <c r="D10" s="32">
        <v>20013857</v>
      </c>
      <c r="E10" s="32"/>
      <c r="F10" s="32"/>
      <c r="G10" s="32"/>
      <c r="H10" s="32"/>
      <c r="I10" s="32"/>
      <c r="J10" s="32"/>
      <c r="K10" s="32"/>
    </row>
    <row r="11" spans="1:11" ht="18" customHeight="1" x14ac:dyDescent="0.2">
      <c r="A11" s="21" t="s">
        <v>141</v>
      </c>
      <c r="B11" s="32">
        <v>1012275579</v>
      </c>
      <c r="C11" s="35">
        <v>136618347</v>
      </c>
      <c r="D11" s="32">
        <v>466501122</v>
      </c>
      <c r="E11" s="32">
        <v>65243095</v>
      </c>
      <c r="F11" s="32">
        <v>52428000</v>
      </c>
      <c r="G11" s="32">
        <v>34952000</v>
      </c>
      <c r="H11" s="32"/>
      <c r="I11" s="32"/>
      <c r="J11" s="32"/>
      <c r="K11" s="32">
        <v>393151362</v>
      </c>
    </row>
    <row r="12" spans="1:11" ht="18" customHeight="1" x14ac:dyDescent="0.2">
      <c r="A12" s="21" t="s">
        <v>142</v>
      </c>
      <c r="B12" s="32">
        <v>2797683073</v>
      </c>
      <c r="C12" s="35">
        <v>184895117</v>
      </c>
      <c r="D12" s="32">
        <v>22228536</v>
      </c>
      <c r="E12" s="32">
        <v>1293236796</v>
      </c>
      <c r="F12" s="32"/>
      <c r="G12" s="32">
        <v>909800000</v>
      </c>
      <c r="H12" s="32"/>
      <c r="I12" s="32"/>
      <c r="J12" s="32"/>
      <c r="K12" s="32">
        <v>572417741</v>
      </c>
    </row>
    <row r="13" spans="1:11" ht="18" customHeight="1" x14ac:dyDescent="0.2">
      <c r="A13" s="21" t="s">
        <v>55</v>
      </c>
      <c r="B13" s="32">
        <v>196137064</v>
      </c>
      <c r="C13" s="35">
        <v>19834590</v>
      </c>
      <c r="D13" s="32"/>
      <c r="E13" s="32"/>
      <c r="F13" s="32"/>
      <c r="G13" s="32"/>
      <c r="H13" s="32"/>
      <c r="I13" s="32"/>
      <c r="J13" s="32"/>
      <c r="K13" s="32">
        <v>196137064</v>
      </c>
    </row>
    <row r="14" spans="1:11" ht="18" customHeight="1" x14ac:dyDescent="0.2">
      <c r="A14" s="21"/>
      <c r="B14" s="32"/>
      <c r="C14" s="35"/>
      <c r="D14" s="32"/>
      <c r="E14" s="32"/>
      <c r="F14" s="32"/>
      <c r="G14" s="32"/>
      <c r="H14" s="32"/>
      <c r="I14" s="32"/>
      <c r="J14" s="32"/>
      <c r="K14" s="32"/>
    </row>
    <row r="15" spans="1:11" ht="18" customHeight="1" x14ac:dyDescent="0.2">
      <c r="A15" s="6" t="s">
        <v>56</v>
      </c>
      <c r="B15" s="32"/>
      <c r="C15" s="35"/>
      <c r="D15" s="32"/>
      <c r="E15" s="32"/>
      <c r="F15" s="32"/>
      <c r="G15" s="32"/>
      <c r="H15" s="32"/>
      <c r="I15" s="32"/>
      <c r="J15" s="32"/>
      <c r="K15" s="32"/>
    </row>
    <row r="16" spans="1:11" ht="18" customHeight="1" x14ac:dyDescent="0.2">
      <c r="A16" s="6" t="s">
        <v>205</v>
      </c>
      <c r="B16" s="32">
        <v>2694790609</v>
      </c>
      <c r="C16" s="35">
        <v>291758513</v>
      </c>
      <c r="D16" s="32">
        <v>838145972</v>
      </c>
      <c r="E16" s="32">
        <v>1768246237</v>
      </c>
      <c r="F16" s="32">
        <v>86190400</v>
      </c>
      <c r="G16" s="32">
        <v>2208000</v>
      </c>
      <c r="H16" s="32"/>
      <c r="I16" s="32"/>
      <c r="J16" s="32"/>
      <c r="K16" s="32"/>
    </row>
    <row r="17" spans="1:11" ht="18" customHeight="1" x14ac:dyDescent="0.2">
      <c r="A17" s="6" t="s">
        <v>206</v>
      </c>
      <c r="B17" s="32">
        <v>3377644</v>
      </c>
      <c r="C17" s="35">
        <v>2418202</v>
      </c>
      <c r="D17" s="32">
        <v>3377644</v>
      </c>
      <c r="E17" s="32"/>
      <c r="F17" s="32"/>
      <c r="G17" s="32"/>
      <c r="H17" s="32"/>
      <c r="I17" s="32"/>
      <c r="J17" s="32"/>
      <c r="K17" s="32"/>
    </row>
    <row r="18" spans="1:11" ht="18" customHeight="1" x14ac:dyDescent="0.2">
      <c r="A18" s="21" t="s">
        <v>207</v>
      </c>
      <c r="B18" s="32">
        <v>0</v>
      </c>
      <c r="C18" s="35">
        <v>0</v>
      </c>
      <c r="D18" s="32"/>
      <c r="E18" s="32"/>
      <c r="F18" s="32"/>
      <c r="G18" s="32"/>
      <c r="H18" s="32"/>
      <c r="I18" s="32"/>
      <c r="J18" s="32"/>
      <c r="K18" s="32"/>
    </row>
    <row r="19" spans="1:11" ht="18" customHeight="1" x14ac:dyDescent="0.2">
      <c r="A19" s="21" t="s">
        <v>208</v>
      </c>
      <c r="B19" s="32">
        <v>34985534</v>
      </c>
      <c r="C19" s="35">
        <v>2176771</v>
      </c>
      <c r="D19" s="32">
        <v>13274563</v>
      </c>
      <c r="E19" s="32">
        <v>21710971</v>
      </c>
      <c r="F19" s="32"/>
      <c r="G19" s="32"/>
      <c r="H19" s="32"/>
      <c r="I19" s="32"/>
      <c r="J19" s="32"/>
      <c r="K19" s="32"/>
    </row>
    <row r="20" spans="1:11" ht="18" customHeight="1" x14ac:dyDescent="0.2">
      <c r="A20" s="21"/>
      <c r="B20" s="32"/>
      <c r="C20" s="35"/>
      <c r="D20" s="32"/>
      <c r="E20" s="32"/>
      <c r="F20" s="32"/>
      <c r="G20" s="32"/>
      <c r="H20" s="32"/>
      <c r="I20" s="32"/>
      <c r="J20" s="32"/>
      <c r="K20" s="32"/>
    </row>
    <row r="21" spans="1:11" ht="18" customHeight="1" x14ac:dyDescent="0.2">
      <c r="A21" s="4" t="s">
        <v>57</v>
      </c>
      <c r="B21" s="30">
        <v>6759503842</v>
      </c>
      <c r="C21" s="34">
        <v>642079565</v>
      </c>
      <c r="D21" s="30">
        <v>1363541694</v>
      </c>
      <c r="E21" s="30">
        <v>3148437099</v>
      </c>
      <c r="F21" s="30">
        <v>138618400</v>
      </c>
      <c r="G21" s="30">
        <v>946960000</v>
      </c>
      <c r="H21" s="30">
        <v>0</v>
      </c>
      <c r="I21" s="30">
        <v>0</v>
      </c>
      <c r="J21" s="30">
        <v>0</v>
      </c>
      <c r="K21" s="30">
        <v>1161946649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6"/>
  <conditionalFormatting sqref="B7:K21">
    <cfRule type="expression" dxfId="26" priority="1" stopIfTrue="1">
      <formula>$K$4="（単位：百万円）"</formula>
    </cfRule>
    <cfRule type="expression" dxfId="25" priority="2" stopIfTrue="1">
      <formula>$K$4="（単位：円）"</formula>
    </cfRule>
    <cfRule type="expression" dxfId="24" priority="3" stopIfTrue="1">
      <formula>$K$4="（単位：千円）"</formula>
    </cfRule>
  </conditionalFormatting>
  <dataValidations disablePrompts="1" count="1">
    <dataValidation type="list" allowBlank="1" showInputMessage="1" showErrorMessage="1" sqref="K4" xr:uid="{3138D2DB-A0E7-430A-AE74-5BADB91E8E89}">
      <formula1>"（単位：円）,（単位：千円）,（単位：百万円）"</formula1>
    </dataValidation>
  </dataValidations>
  <pageMargins left="1" right="1" top="1" bottom="1" header="0.5" footer="0.5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設定</vt:lpstr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  <vt:lpstr>自治体名</vt:lpstr>
      <vt:lpstr>単位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2024-03-13T13:04:17Z</dcterms:created>
  <dcterms:modified xsi:type="dcterms:W3CDTF">2026-03-24T08:30:05Z</dcterms:modified>
</cp:coreProperties>
</file>